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showInkAnnotation="0" codeName="ThisWorkbook"/>
  <mc:AlternateContent xmlns:mc="http://schemas.openxmlformats.org/markup-compatibility/2006">
    <mc:Choice Requires="x15">
      <x15ac:absPath xmlns:x15ac="http://schemas.microsoft.com/office/spreadsheetml/2010/11/ac" url="X:\DHS-Admin\Fiscal\Mental-Health\MHSA\MHSA 2017 Forward\2023-2024\03. Annual Revenue &amp; Expenditure Report (ARER)\"/>
    </mc:Choice>
  </mc:AlternateContent>
  <xr:revisionPtr revIDLastSave="0" documentId="13_ncr:1_{C6095401-EFE8-421E-92DB-02486E90EEB9}" xr6:coauthVersionLast="47" xr6:coauthVersionMax="47" xr10:uidLastSave="{00000000-0000-0000-0000-000000000000}"/>
  <bookViews>
    <workbookView xWindow="-120" yWindow="-120" windowWidth="29040" windowHeight="15720" tabRatio="877" firstSheet="5" activeTab="14"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Donna Ures - Personal View" guid="{D8D3A042-2CA2-4641-BB44-BC182917D730}" mergeInterval="0" personalView="1" maximized="1" xWindow="-8" yWindow="-8" windowWidth="1936" windowHeight="1176" tabRatio="584" activeSheetId="3"/>
    <customWorkbookView name="Christensen, Theresa (MHSD-FMOR)@DHCS - Personal View" guid="{7E50CCF5-45D0-4F7B-8896-9BA64DCA8A01}" mergeInterval="0" personalView="1" maximized="1" xWindow="-8" yWindow="-8" windowWidth="1616" windowHeight="876" tabRatio="584" activeSheetId="11"/>
    <customWorkbookView name="Windows User - Personal View" guid="{E7E6A24F-BA49-4C7A-9CED-3AB8F60308A1}" mergeInterval="0" personalView="1" maximized="1" xWindow="-8" yWindow="-8" windowWidth="1696" windowHeight="1026" tabRatio="584" activeSheetId="9"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9" l="1"/>
  <c r="K58" i="5" l="1"/>
  <c r="B6" i="2" l="1"/>
  <c r="D12" i="2"/>
  <c r="D16" i="2"/>
  <c r="F20" i="3"/>
  <c r="D44" i="3" l="1"/>
  <c r="M128" i="6"/>
  <c r="M124" i="6"/>
  <c r="M120" i="6"/>
  <c r="M116" i="6"/>
  <c r="M112" i="6"/>
  <c r="M108" i="6"/>
  <c r="M104" i="6"/>
  <c r="M100" i="6"/>
  <c r="M96" i="6"/>
  <c r="M92" i="6"/>
  <c r="M88" i="6"/>
  <c r="M84" i="6"/>
  <c r="M80" i="6"/>
  <c r="M76" i="6"/>
  <c r="M72" i="6"/>
  <c r="M68" i="6"/>
  <c r="M64" i="6"/>
  <c r="M60" i="6"/>
  <c r="M56" i="6"/>
  <c r="R34" i="5" l="1"/>
  <c r="F22" i="5"/>
  <c r="F25" i="4"/>
  <c r="M34" i="4"/>
  <c r="K35" i="5"/>
  <c r="M35" i="4"/>
  <c r="M133" i="4" l="1"/>
  <c r="C133" i="4" s="1"/>
  <c r="B5" i="3"/>
  <c r="G9" i="4" l="1"/>
  <c r="D9" i="4"/>
  <c r="E9" i="6"/>
  <c r="G9" i="5"/>
  <c r="H9" i="6"/>
  <c r="D9" i="7"/>
  <c r="D21" i="3"/>
  <c r="I14" i="3"/>
  <c r="C9" i="3"/>
  <c r="I18" i="10" l="1"/>
  <c r="K18" i="8"/>
  <c r="K19" i="8"/>
  <c r="K19" i="7"/>
  <c r="K18" i="7"/>
  <c r="K17" i="6"/>
  <c r="K18" i="6"/>
  <c r="K20" i="5"/>
  <c r="K19" i="5"/>
  <c r="K18" i="5"/>
  <c r="K24" i="4"/>
  <c r="K23" i="4"/>
  <c r="K22" i="4"/>
  <c r="K21" i="4"/>
  <c r="K20" i="4"/>
  <c r="K19" i="4"/>
  <c r="K18" i="4"/>
  <c r="F20" i="8" l="1"/>
  <c r="F21" i="8" s="1"/>
  <c r="R29" i="6"/>
  <c r="J25" i="4" l="1"/>
  <c r="J27" i="4" l="1"/>
  <c r="J26" i="4"/>
  <c r="I15" i="3" l="1"/>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R35" i="6"/>
  <c r="R34" i="6"/>
  <c r="R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B6" i="4" l="1"/>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D33" i="3" s="1"/>
  <c r="H26" i="4"/>
  <c r="G27" i="4"/>
  <c r="D32" i="3" s="1"/>
  <c r="G26" i="4"/>
  <c r="K25" i="4"/>
  <c r="D35" i="3"/>
  <c r="E28" i="14" l="1"/>
  <c r="G9" i="10" l="1"/>
  <c r="G9" i="8"/>
  <c r="G9" i="7"/>
  <c r="D9" i="10"/>
  <c r="D9" i="9"/>
  <c r="D9" i="8"/>
  <c r="D9" i="5"/>
  <c r="C71" i="14"/>
  <c r="B71" i="14"/>
  <c r="E71" i="14" s="1"/>
  <c r="E70" i="14"/>
  <c r="C69" i="14"/>
  <c r="B69" i="14"/>
  <c r="E69" i="14" s="1"/>
  <c r="C15" i="9" l="1"/>
  <c r="C16" i="9"/>
  <c r="C36" i="5"/>
  <c r="C37" i="5"/>
  <c r="C38" i="5"/>
  <c r="C39" i="5"/>
  <c r="C41" i="5"/>
  <c r="C42" i="5"/>
  <c r="C43" i="5"/>
  <c r="C35" i="5"/>
  <c r="C34" i="5"/>
  <c r="L84" i="6"/>
  <c r="L80" i="6"/>
  <c r="L76" i="6"/>
  <c r="L72" i="6"/>
  <c r="L68" i="6"/>
  <c r="L64" i="6"/>
  <c r="L60" i="6"/>
  <c r="L56"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F20" i="6" l="1"/>
  <c r="F21" i="6"/>
  <c r="F19" i="6"/>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C45" i="9" l="1"/>
  <c r="J22" i="6" l="1"/>
  <c r="K22" i="6" s="1"/>
  <c r="K15" i="4" l="1"/>
  <c r="D40" i="3" s="1"/>
  <c r="H7" i="12" s="1"/>
  <c r="K16" i="4" l="1"/>
  <c r="D41" i="3"/>
  <c r="K17" i="4" l="1"/>
  <c r="D42" i="3"/>
  <c r="F26" i="4"/>
  <c r="K26" i="4" s="1"/>
  <c r="F27" i="4"/>
  <c r="D31" i="3" l="1"/>
  <c r="K27" i="4"/>
  <c r="D36" i="3" l="1"/>
  <c r="I36" i="3" s="1"/>
  <c r="I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<sst xmlns="http://schemas.openxmlformats.org/spreadsheetml/2006/main" count="1635" uniqueCount="870">
  <si>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</si>
  <si>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</si>
  <si>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</si>
  <si>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</si>
  <si>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</si>
  <si>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</si>
  <si>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</si>
  <si>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</si>
  <si>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</si>
  <si>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</si>
  <si>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</si>
  <si>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</si>
  <si>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</si>
  <si>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</si>
  <si>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</si>
  <si>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</si>
  <si>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</si>
  <si>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</si>
  <si>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</si>
  <si>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</si>
  <si>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</si>
  <si>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</si>
  <si>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</si>
  <si>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</si>
  <si>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</si>
  <si>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</si>
  <si>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</si>
  <si>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</si>
  <si>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</si>
  <si>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</si>
  <si>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</si>
  <si>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</si>
  <si>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</si>
  <si>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</si>
  <si>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</si>
  <si>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</si>
  <si>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</si>
  <si>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</si>
  <si>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</si>
  <si>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</si>
  <si>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</si>
  <si>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</si>
  <si>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</si>
  <si>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</si>
  <si>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</si>
  <si>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</si>
  <si>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</si>
  <si>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</si>
  <si>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</si>
  <si>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</si>
  <si>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</si>
  <si>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</si>
  <si>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</si>
  <si>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</si>
  <si>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</si>
  <si>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</si>
  <si>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</si>
  <si>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</si>
  <si>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</si>
  <si>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</si>
  <si>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</si>
  <si>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</si>
  <si>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</si>
  <si>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</si>
  <si>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</si>
  <si>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</si>
  <si>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</si>
  <si>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</si>
  <si>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</si>
  <si>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</si>
  <si>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</si>
  <si>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</si>
  <si>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</si>
  <si>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</si>
  <si>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</si>
  <si>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</si>
  <si>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</si>
  <si>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</si>
  <si>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</si>
  <si>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</si>
  <si>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</si>
  <si>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</si>
  <si>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</si>
  <si>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</si>
  <si>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</si>
  <si>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</si>
  <si>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</si>
  <si>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</si>
  <si>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</si>
  <si>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</si>
  <si>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</si>
  <si>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</si>
  <si>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</si>
  <si>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</si>
  <si>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</si>
  <si>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</si>
  <si>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</si>
  <si>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</si>
  <si>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</si>
  <si>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</si>
  <si>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</si>
  <si>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</si>
  <si>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</si>
  <si>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</si>
  <si>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</si>
  <si>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</si>
  <si>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</si>
  <si>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</si>
  <si>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</si>
  <si>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</si>
  <si>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</si>
  <si>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</si>
  <si>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</si>
  <si>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</si>
  <si>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</si>
  <si>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</si>
  <si>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</si>
  <si>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</si>
  <si>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</si>
  <si>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</si>
  <si>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</si>
  <si>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</si>
  <si>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</si>
  <si>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</si>
  <si>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</si>
  <si>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</si>
  <si>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</si>
  <si>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</si>
  <si>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</si>
  <si>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</si>
  <si>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</si>
  <si>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</si>
  <si>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</si>
  <si>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</si>
  <si>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</si>
  <si>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</si>
  <si>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</si>
  <si>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</si>
  <si>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</si>
  <si>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</si>
  <si>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</si>
  <si>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</si>
  <si>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</si>
  <si>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</si>
  <si>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</si>
  <si>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</si>
  <si>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</si>
  <si>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</si>
  <si>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</si>
  <si>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</si>
  <si>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</si>
  <si>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</si>
  <si>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</si>
  <si>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</si>
  <si>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</si>
  <si>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</si>
  <si>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</si>
  <si>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</si>
  <si>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</si>
  <si>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</si>
  <si>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</si>
  <si>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</si>
  <si>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</si>
  <si>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</si>
  <si>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</si>
  <si>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</si>
  <si>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</si>
  <si>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</si>
  <si>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</si>
  <si>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</si>
  <si>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</si>
  <si>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</si>
  <si>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</si>
  <si>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</si>
  <si>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</si>
  <si>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</si>
  <si>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</si>
  <si>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</si>
  <si>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</si>
  <si>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</si>
  <si>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</si>
  <si>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</si>
  <si>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</si>
  <si>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</si>
  <si>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</si>
  <si>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</si>
  <si>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</si>
  <si>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</si>
  <si>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</si>
  <si>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</si>
  <si>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</si>
  <si>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</si>
  <si>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</si>
  <si>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</si>
  <si>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</si>
  <si>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</si>
  <si>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</si>
  <si>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</si>
  <si>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</si>
  <si>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</si>
  <si>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</si>
  <si>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</si>
  <si>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</si>
  <si>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</si>
  <si>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</si>
  <si>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</si>
  <si>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</si>
  <si>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</si>
  <si>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</si>
  <si>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</si>
  <si>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</si>
  <si>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</si>
  <si>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</si>
  <si>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</si>
  <si>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</si>
  <si>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</si>
  <si>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</si>
  <si>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</si>
  <si>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</si>
  <si>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</si>
  <si>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</si>
  <si>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</si>
  <si>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</si>
  <si>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</si>
  <si>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</si>
  <si>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</si>
  <si>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</si>
  <si>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</si>
  <si>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</si>
  <si>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</si>
  <si>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</si>
  <si>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</si>
  <si>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</si>
  <si>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</si>
  <si>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</si>
  <si>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</si>
  <si>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</si>
  <si>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</si>
  <si>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</si>
  <si>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</si>
  <si>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</si>
  <si>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</si>
  <si>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</si>
  <si>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</si>
  <si>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</si>
  <si>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</si>
  <si>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</si>
  <si>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</si>
  <si>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</si>
  <si>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</si>
  <si>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</si>
  <si>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</si>
  <si>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</si>
  <si>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</si>
  <si>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</si>
  <si>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</si>
  <si>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</si>
  <si>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</si>
  <si>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</si>
  <si>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</si>
  <si>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</si>
  <si>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</si>
  <si>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</si>
  <si>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</si>
  <si>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</si>
  <si>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</si>
  <si>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</si>
  <si>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</si>
  <si>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</si>
  <si>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</si>
  <si>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</si>
  <si>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</si>
  <si>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</si>
  <si>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</si>
  <si>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</si>
  <si>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</si>
  <si>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</si>
  <si>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</si>
  <si>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</si>
  <si>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</si>
  <si>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</si>
  <si>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</si>
  <si>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</si>
  <si>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</si>
  <si>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</si>
  <si>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</si>
  <si>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</si>
  <si>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</si>
  <si>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</si>
  <si>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</si>
  <si>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</si>
  <si>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</si>
  <si>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</si>
  <si>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</si>
  <si>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</si>
  <si>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</si>
  <si>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</si>
  <si>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</si>
  <si>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</si>
  <si>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</si>
  <si>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</si>
  <si>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</si>
  <si>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</si>
  <si>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</si>
  <si>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</si>
  <si>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</si>
  <si>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</si>
  <si>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</si>
  <si>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</si>
  <si>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</si>
  <si>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</si>
  <si>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</si>
  <si>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</si>
  <si>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</si>
  <si>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</si>
  <si>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</si>
  <si>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</si>
  <si>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</si>
  <si>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</si>
  <si>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</si>
  <si>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</si>
  <si>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</si>
  <si>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</si>
  <si>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</si>
  <si>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</si>
  <si>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</si>
  <si>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</si>
  <si>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</si>
  <si>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</si>
  <si>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</si>
  <si>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</si>
  <si>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</si>
  <si>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</si>
  <si>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</si>
  <si>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</si>
  <si>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</si>
  <si>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</si>
  <si>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</si>
  <si>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</si>
  <si>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</si>
  <si>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</si>
  <si>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</si>
  <si>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</si>
  <si>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</si>
  <si>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</si>
  <si>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</si>
  <si>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</si>
  <si>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</si>
  <si>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</si>
  <si>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</si>
  <si>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</si>
  <si>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</si>
  <si>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</si>
  <si>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</si>
  <si>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</si>
  <si>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</si>
  <si>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</si>
  <si>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</si>
  <si>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</si>
  <si>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</si>
  <si>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</si>
  <si>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</si>
  <si>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</si>
  <si>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</si>
  <si>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</si>
  <si>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</si>
  <si>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</si>
  <si>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</si>
  <si>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</si>
  <si>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</si>
  <si>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</si>
  <si>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</si>
  <si>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</si>
  <si>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</si>
  <si>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</si>
  <si>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</si>
  <si>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</si>
  <si>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</si>
  <si>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</si>
  <si>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</si>
  <si>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</si>
  <si>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</si>
  <si>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</si>
  <si>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</si>
  <si>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</si>
  <si>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</si>
  <si>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</si>
  <si>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</si>
  <si>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</si>
  <si>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</si>
  <si>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</si>
  <si>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</si>
  <si>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</si>
  <si>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</si>
  <si>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</si>
  <si>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</si>
  <si>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</si>
  <si>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</si>
  <si>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</si>
  <si>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</si>
  <si>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</si>
  <si>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</si>
  <si>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</si>
  <si>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</si>
  <si>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</si>
  <si>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</si>
  <si>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</si>
  <si>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</si>
  <si>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</si>
  <si>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</si>
  <si>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</si>
  <si>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</si>
  <si>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</si>
  <si>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</si>
  <si>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</si>
  <si>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</si>
  <si>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</si>
  <si>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</si>
  <si>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</si>
  <si>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</si>
  <si>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</si>
  <si>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</si>
  <si>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</si>
  <si>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</si>
  <si>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</si>
  <si>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</si>
  <si>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</si>
  <si>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</si>
  <si>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</si>
  <si>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</si>
  <si>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</si>
  <si>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</si>
  <si>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</si>
  <si>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</si>
  <si>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</si>
  <si>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</si>
  <si>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</si>
  <si>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</si>
  <si>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</si>
  <si>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</si>
  <si>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</si>
  <si>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</si>
  <si>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</si>
  <si>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</si>
  <si>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</si>
  <si>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</si>
  <si>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</si>
  <si>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</si>
  <si>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</si>
  <si>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</si>
  <si>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</si>
  <si>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</si>
  <si>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</si>
  <si>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</si>
  <si>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</si>
  <si>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</si>
  <si>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</si>
  <si>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</si>
  <si>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</si>
  <si>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</si>
  <si>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</si>
  <si>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</si>
  <si>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</si>
  <si>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</si>
  <si>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</si>
  <si>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</si>
  <si>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</si>
  <si>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</si>
  <si>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</si>
  <si>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</si>
  <si>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</si>
  <si>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</si>
  <si>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</si>
  <si>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</si>
  <si>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</si>
  <si>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</si>
  <si>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</si>
  <si>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</si>
  <si>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</si>
  <si>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</si>
  <si>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</si>
  <si>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</si>
  <si>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</si>
  <si>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</si>
  <si>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</si>
  <si>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</si>
  <si>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</si>
  <si>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</si>
  <si>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</si>
  <si>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</si>
  <si>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</si>
  <si>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</si>
  <si>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</si>
  <si>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</si>
  <si>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</si>
  <si>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</si>
  <si>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</si>
  <si>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</si>
  <si>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</si>
  <si>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</si>
  <si>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</si>
  <si>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</si>
  <si>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</si>
  <si>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</si>
  <si>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</si>
  <si>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</si>
  <si>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</si>
  <si>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</si>
  <si>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</si>
  <si>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</si>
  <si>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</si>
  <si>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</si>
  <si>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</si>
  <si>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</si>
  <si>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</si>
  <si>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</si>
  <si>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</si>
  <si>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</si>
  <si>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</si>
  <si>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</si>
  <si>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</si>
  <si>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</si>
  <si>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</si>
  <si>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</si>
  <si>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</si>
  <si>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</si>
  <si>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</si>
  <si>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</si>
  <si>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</si>
  <si>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</si>
  <si>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</si>
  <si>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</si>
  <si>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</si>
  <si>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</si>
  <si>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</si>
  <si>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</si>
  <si>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</si>
  <si>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</si>
  <si>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</si>
  <si>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</si>
  <si>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</si>
  <si>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</si>
  <si>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</si>
  <si>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</si>
  <si>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</si>
  <si>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</si>
  <si>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</si>
  <si>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</si>
  <si>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</si>
  <si>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</si>
  <si>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</si>
  <si>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</si>
  <si>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</si>
  <si>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</si>
  <si>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</si>
  <si>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</si>
  <si>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</si>
  <si>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</si>
  <si>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</si>
  <si>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</si>
  <si>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</si>
  <si>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</si>
  <si>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</si>
  <si>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</si>
  <si>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</si>
  <si>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</si>
  <si>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</si>
  <si>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</si>
  <si>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</si>
  <si>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</si>
  <si>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</si>
  <si>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</si>
  <si>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</si>
  <si>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</si>
  <si>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</si>
  <si>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</si>
  <si>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</si>
  <si>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</si>
  <si>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</si>
  <si>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</si>
  <si>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</si>
  <si>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</si>
  <si>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</si>
  <si>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</si>
  <si>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</si>
  <si>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</si>
  <si>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</si>
  <si>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</si>
  <si>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</si>
  <si>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</si>
  <si>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</si>
  <si>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</si>
  <si>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</si>
  <si>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</si>
  <si>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</si>
  <si>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</si>
  <si>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</si>
  <si>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</si>
  <si>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</si>
  <si>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</si>
  <si>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</si>
  <si>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</si>
  <si>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</si>
  <si>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</si>
  <si>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</si>
  <si>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</si>
  <si>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</si>
  <si>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</si>
  <si>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</si>
  <si>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</si>
  <si>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</si>
  <si>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</si>
  <si>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</si>
  <si>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</si>
  <si>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</si>
  <si>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</si>
  <si>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</si>
  <si>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</si>
  <si>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</si>
  <si>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</si>
  <si>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</si>
  <si>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</si>
  <si>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</si>
  <si>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</si>
  <si>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</si>
  <si>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</si>
  <si>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</si>
  <si>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</si>
  <si>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</si>
  <si>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</si>
  <si>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</si>
  <si>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</si>
  <si>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</si>
  <si>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</si>
  <si>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</si>
  <si>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</si>
  <si>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</si>
  <si>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</si>
  <si>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</si>
  <si>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</si>
  <si>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</si>
  <si>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</si>
  <si>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</si>
  <si>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</si>
  <si>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</si>
  <si>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</si>
  <si>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</si>
  <si>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</si>
  <si>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</si>
  <si>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</si>
  <si>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</si>
  <si>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</si>
  <si>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</si>
  <si>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</si>
  <si>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</si>
  <si>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</si>
  <si>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</si>
  <si>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</si>
  <si>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</si>
  <si>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</si>
  <si>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</si>
  <si>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</si>
  <si>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</si>
  <si>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</si>
  <si>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</si>
  <si>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</si>
  <si>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</si>
  <si>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</si>
  <si>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</si>
  <si>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</si>
  <si>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</si>
  <si>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</si>
  <si>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</si>
  <si>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</si>
  <si>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</si>
  <si>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</si>
  <si>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</si>
  <si>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</si>
  <si>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</si>
  <si>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</si>
  <si>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</si>
  <si>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</si>
  <si>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</si>
  <si>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</si>
  <si>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</si>
  <si>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</si>
  <si>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</si>
  <si>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</si>
  <si>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</si>
  <si>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</si>
  <si>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</si>
  <si>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</si>
  <si>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</si>
  <si>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</si>
  <si>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</si>
  <si>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</si>
  <si>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</si>
  <si>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</si>
  <si>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</si>
  <si>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</si>
  <si>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</si>
  <si>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</si>
  <si>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</si>
  <si>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</si>
  <si>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</si>
  <si>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</si>
  <si>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</si>
  <si>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</si>
  <si>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</si>
  <si>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</si>
  <si>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</si>
  <si>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</si>
  <si>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</si>
  <si>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</si>
  <si>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</si>
  <si>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</si>
  <si>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</si>
  <si>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</si>
  <si>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</si>
  <si>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</si>
  <si>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</si>
  <si>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</si>
  <si>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</si>
  <si>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</si>
  <si>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</si>
  <si>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</si>
  <si>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</si>
  <si>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</si>
  <si>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</si>
  <si>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</si>
  <si>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</si>
  <si>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</si>
  <si>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</si>
  <si>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</si>
  <si>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</si>
  <si>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</si>
  <si>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</si>
  <si>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</si>
  <si>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</si>
  <si>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</si>
  <si>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</si>
  <si>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</si>
  <si>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</si>
  <si>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</si>
  <si>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</si>
  <si>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</si>
  <si>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</si>
  <si>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</si>
  <si>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</si>
  <si>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</si>
  <si>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</si>
  <si>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</si>
  <si>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</si>
  <si>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</si>
  <si>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</si>
  <si>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</si>
  <si>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</si>
  <si>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</si>
  <si>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</si>
  <si>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</si>
  <si>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</si>
  <si>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</si>
  <si>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</si>
  <si>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</si>
  <si>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</si>
  <si>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</si>
  <si>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</si>
  <si>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</si>
  <si>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</si>
  <si>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</si>
  <si>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</si>
  <si>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</si>
  <si>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</si>
  <si>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</si>
  <si>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</si>
  <si>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</si>
  <si>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</si>
  <si>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</si>
  <si>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</si>
  <si>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</si>
  <si>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</si>
  <si>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</si>
  <si>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</si>
  <si>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</si>
  <si>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</si>
  <si>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</si>
  <si>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</si>
  <si>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</si>
  <si>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</si>
  <si>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</si>
  <si>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</si>
  <si>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Expenditure</t>
  </si>
  <si>
    <t>2022-23</t>
  </si>
  <si>
    <t>FY 22-23 CSS ARER reported total CSS Expenditures (excluding Funds Transfer to JPA, PEI, WET, CFTN, and PR) amount $104,982,880.10; however $140,641 should be HP balance transfer to SHRA instead of CSS expenditures.</t>
  </si>
  <si>
    <t>2023-2024</t>
  </si>
  <si>
    <t>7001-A East Parkway</t>
  </si>
  <si>
    <t>Andy Thao</t>
  </si>
  <si>
    <t>Senior Accountant</t>
  </si>
  <si>
    <t>Thaoa@saccounty.gov</t>
  </si>
  <si>
    <t>916-876-5092</t>
  </si>
  <si>
    <t>SAC1 - Communitiy Opportunities for Recovery and Engagement</t>
  </si>
  <si>
    <t xml:space="preserve">SAC2 - Sierra Elder Wellness </t>
  </si>
  <si>
    <t>SAC3 - Permanent Supportive Housing Program</t>
  </si>
  <si>
    <t>SAC4 - Transcultural Wellness Center</t>
  </si>
  <si>
    <t>SAC5 - Wellness and Recovery</t>
  </si>
  <si>
    <t>SAC6 - Adult Full Services Partnership</t>
  </si>
  <si>
    <t>SAC7 - Juvenile Justice Diversion and Treatment Program</t>
  </si>
  <si>
    <t>SAC8 - TAY Full Service Partnership</t>
  </si>
  <si>
    <t>SAC9 - Crisis Residential  Program</t>
  </si>
  <si>
    <t>SAC10 - Children's Community Mental Health Services</t>
  </si>
  <si>
    <t>SAC11 - MH Urgent Care</t>
  </si>
  <si>
    <t>SAC12 - Family FSP</t>
  </si>
  <si>
    <t>Suicide Prevention and Education - Suicide Bereavement Support Groups</t>
  </si>
  <si>
    <t xml:space="preserve">Prevention </t>
  </si>
  <si>
    <t>Suicide Bereavement Support Groups</t>
  </si>
  <si>
    <t>Suicide Prevention and Education - Suicide Crisis Line &amp; Emergency Department Follow-Up Svcs</t>
  </si>
  <si>
    <t>Suicide Crisis Line &amp; Emergency Department Follow-Up Services</t>
  </si>
  <si>
    <t>Suicide Prevention and Education- Supporting Community Connections</t>
  </si>
  <si>
    <t>Supporting Community Connections</t>
  </si>
  <si>
    <t>Suicide Prevention and Education - Mental Health Respite Programs</t>
  </si>
  <si>
    <t>Mental Health Respite Programs</t>
  </si>
  <si>
    <t>Suicide Prevention and Education - Community Support Team</t>
  </si>
  <si>
    <t>Community Support Team</t>
  </si>
  <si>
    <t>Suicide Prevention and Education - Crisis Navigation Program</t>
  </si>
  <si>
    <t>Crisis Navigation Program</t>
  </si>
  <si>
    <t>Suicide Prevention and Education- Mobile Crisis Support Teams</t>
  </si>
  <si>
    <t>Mobile Crisis Support Teams</t>
  </si>
  <si>
    <t>Strengthening Families - Quality Child Care Collaborative</t>
  </si>
  <si>
    <t>Quality Child Care Collaborative</t>
  </si>
  <si>
    <t>Strengthening Families - CPS Mental Health Team</t>
  </si>
  <si>
    <t>CPS Mental Health Team</t>
  </si>
  <si>
    <t>Strengthening Families - Bullying Prevention Education &amp; Training</t>
  </si>
  <si>
    <t>Bullying Prevention Education &amp; Training</t>
  </si>
  <si>
    <t>Strengthening Families - Early Violence Intervention Begins with Education</t>
  </si>
  <si>
    <t>Early Violence Intervention Begins with Education</t>
  </si>
  <si>
    <t>Strengthening Families - Adoptive Families Respite</t>
  </si>
  <si>
    <t>Adoptive Families Respite</t>
  </si>
  <si>
    <t>Strengthening Families - The Source</t>
  </si>
  <si>
    <t>The Source</t>
  </si>
  <si>
    <t>Strengthening Families - Youth Mental Health First Aid</t>
  </si>
  <si>
    <t>Youth Mental Health First Aid</t>
  </si>
  <si>
    <t>Strengthening Families - Safe Zone Squad</t>
  </si>
  <si>
    <t>Safe Zone Squad</t>
  </si>
  <si>
    <t>Integrated Health &amp; Wellness - SacEDAPT</t>
  </si>
  <si>
    <t>SacEDAPT</t>
  </si>
  <si>
    <t>Integrated Health &amp; Wellness - SeniorLink</t>
  </si>
  <si>
    <t>SeniorLink</t>
  </si>
  <si>
    <t>Integrated Health &amp; Wellness - CRWP</t>
  </si>
  <si>
    <t>Community Responsive Wellness Program for the Black Communities of Sacramento</t>
  </si>
  <si>
    <t>Mental Health Promotion - MI: It's not always what you think</t>
  </si>
  <si>
    <t>MI: It's not always what you think</t>
  </si>
  <si>
    <t>Mental Health Promotion - Mental Health Matters</t>
  </si>
  <si>
    <t>Mental Health Matters</t>
  </si>
  <si>
    <t>Time-Limited Community Driven PEI (JPA) - GOES TO COMMENTS TAB in ARER</t>
  </si>
  <si>
    <t>Community Driven Grants</t>
  </si>
  <si>
    <t>Program 2 - Mental Health Urgent Care Clinic</t>
  </si>
  <si>
    <t xml:space="preserve">Program 3 - Behavioral Health Crisis Services Collaborative </t>
  </si>
  <si>
    <t>Program 4 - Multi-County FSP INN  Project</t>
  </si>
  <si>
    <t>Program 5 - Forensic Behavioral Health Multi-System Team</t>
  </si>
  <si>
    <t>Program 6 - allcove Sacramento</t>
  </si>
  <si>
    <t>Program 7 - Community-Defined Mental Wellness Practices for the African American/Black/African Descent Unhoused</t>
  </si>
  <si>
    <t/>
  </si>
  <si>
    <t>Technological Needs Project</t>
  </si>
  <si>
    <t>Upgrading System</t>
  </si>
  <si>
    <t>2009-10</t>
  </si>
  <si>
    <t>Reversing the PR adjustment reported on the 18-19 RER for FY09-10. DHCS advises the $4.5M adjustment should be for FY11-12 for the disallowed PEI to PR transfer.</t>
  </si>
  <si>
    <t>2011-12</t>
  </si>
  <si>
    <t xml:space="preserve">Per DHCS, the county should submit adjusment to to reverse the disallowed transfer reported originally on the 2011-12 RER. On the 2011-12 RER, county reported 4,500,000 transfer from PEI to PR (using 2009-10 funds source). However, due to DHCS reversion rules, DHCS recognized the PEI to PR transfer as 2011-12. Additionally, 2011-12 did not allow PEI to PR transfers and disallowed by DHCS. So county is backing out 4,500,000 from PR revenue. And backing out the PEI transfer to PR. This adjustment will align with DHCS reversion records. </t>
  </si>
  <si>
    <t>This line item is related to PR adj section 2 below. Per DHCS, the county should submit adjusment to to reverse the disallowed transfer reported originally on the 2011-12 RER. On the 2011-12 RER, county reported 4,500,000 transfer from PEI to PR (using 2009-10 funds source). However, due to DHCS reversion rules, DHCS recognized the PEI to PR transfer as 2011-12. Additionally, 2011-12 did not allow PEI to PR transfers and disallowed by DHCS. So county is backing out 4,500,000 from PR revenue. And backing out the PEI transfer to PR. This adjustment will align with DHCS reversion records.</t>
  </si>
  <si>
    <t>This line is for FY22-23 HP Expenditure: FY 22-23 CSS ARER reported total CSS Expenditures (excluding Funds Transfer to JPA, PEI, WET, CFTN, and PR) amount $104,982,880.10; however, $140,641 should be HP balance transfer to SHRA instead of CSS expenditures.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</si>
</sst>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8"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
      <sz val="11"/>
      <color theme="1"/>
      <name val="Times New Roman"/>
      <family val="2"/>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13">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xf numFmtId="0" fontId="20" fillId="0" borderId="0"/>
    <xf numFmtId="0" fontId="20" fillId="0" borderId="0"/>
    <xf numFmtId="0" fontId="47" fillId="0" borderId="0"/>
    <xf numFmtId="9" fontId="18" fillId="0" borderId="0" applyFont="0" applyFill="0" applyBorder="0" applyAlignment="0" applyProtection="0"/>
  </cellStyleXfs>
  <cellXfs count="341">
    <xf numFmtId="0" fontId="0" fillId="0" borderId="0" xfId="0"/>
    <xf numFmtId="0" fontId="19" fillId="0" borderId="0" xfId="0" applyFont="1" applyAlignment="1">
      <alignment vertical="center"/>
    </xf>
    <xf numFmtId="0" fontId="19" fillId="0" borderId="0" xfId="0" applyFont="1" applyAlignment="1">
      <alignment horizontal="left"/>
    </xf>
    <xf numFmtId="0" fontId="19" fillId="0" borderId="0" xfId="0" applyFont="1" applyAlignment="1">
      <alignment horizontal="center"/>
    </xf>
    <xf numFmtId="0" fontId="19" fillId="0" borderId="0" xfId="0" applyFont="1" applyAlignment="1">
      <alignment wrapText="1"/>
    </xf>
    <xf numFmtId="0" fontId="19" fillId="0" borderId="0" xfId="0" applyFont="1" applyAlignment="1">
      <alignment horizontal="center" wrapText="1"/>
    </xf>
    <xf numFmtId="0" fontId="19" fillId="0" borderId="0" xfId="0" applyFont="1" applyAlignment="1">
      <alignment vertical="top" wrapText="1"/>
    </xf>
    <xf numFmtId="0" fontId="19" fillId="0" borderId="0" xfId="0" applyFont="1" applyAlignment="1">
      <alignment horizontal="center" vertical="top" wrapText="1"/>
    </xf>
    <xf numFmtId="0" fontId="28" fillId="0" borderId="0" xfId="0" applyFont="1" applyAlignment="1">
      <alignment horizontal="left"/>
    </xf>
    <xf numFmtId="0" fontId="26" fillId="0" borderId="0" xfId="0" applyFont="1"/>
    <xf numFmtId="164" fontId="19" fillId="0" borderId="0" xfId="0" applyNumberFormat="1" applyFont="1"/>
    <xf numFmtId="9" fontId="19" fillId="0" borderId="0" xfId="1" applyFont="1" applyFill="1" applyBorder="1" applyProtection="1"/>
    <xf numFmtId="0" fontId="27" fillId="0" borderId="0" xfId="4" applyFont="1" applyBorder="1" applyAlignment="1" applyProtection="1"/>
    <xf numFmtId="0" fontId="19" fillId="0" borderId="0" xfId="0" applyFont="1" applyAlignment="1">
      <alignment horizontal="left" vertical="center"/>
    </xf>
    <xf numFmtId="0" fontId="19" fillId="0" borderId="0" xfId="0" applyFont="1" applyAlignment="1">
      <alignment horizontal="center" vertical="center"/>
    </xf>
    <xf numFmtId="14" fontId="28" fillId="0" borderId="0" xfId="0" applyNumberFormat="1" applyFont="1" applyAlignment="1">
      <alignment horizontal="left"/>
    </xf>
    <xf numFmtId="0" fontId="26" fillId="0" borderId="0" xfId="0" applyFont="1" applyAlignment="1">
      <alignment horizontal="center"/>
    </xf>
    <xf numFmtId="14" fontId="28" fillId="0" borderId="0" xfId="0" applyNumberFormat="1" applyFont="1" applyAlignment="1">
      <alignment horizontal="center"/>
    </xf>
    <xf numFmtId="0" fontId="17" fillId="0" borderId="0" xfId="0" applyFont="1"/>
    <xf numFmtId="14" fontId="17" fillId="0" borderId="0" xfId="0" applyNumberFormat="1" applyFont="1" applyAlignment="1">
      <alignment horizontal="center"/>
    </xf>
    <xf numFmtId="0" fontId="17" fillId="0" borderId="0" xfId="0" applyFont="1" applyAlignment="1">
      <alignment vertical="center"/>
    </xf>
    <xf numFmtId="0" fontId="17" fillId="0" borderId="0" xfId="0" applyFont="1" applyAlignment="1">
      <alignment horizontal="left"/>
    </xf>
    <xf numFmtId="165" fontId="17" fillId="0" borderId="0" xfId="0" applyNumberFormat="1" applyFont="1"/>
    <xf numFmtId="164" fontId="17" fillId="0" borderId="0" xfId="0" applyNumberFormat="1" applyFont="1"/>
    <xf numFmtId="0" fontId="17" fillId="0" borderId="0" xfId="0" applyFont="1" applyAlignment="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Alignment="1">
      <alignment horizontal="center"/>
    </xf>
    <xf numFmtId="170" fontId="19" fillId="0" borderId="0" xfId="5" applyNumberFormat="1" applyFont="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Alignment="1">
      <alignment horizontal="right" vertical="center"/>
    </xf>
    <xf numFmtId="171" fontId="36" fillId="0" borderId="0" xfId="3" applyNumberFormat="1" applyFont="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Alignment="1">
      <alignment vertical="center"/>
    </xf>
    <xf numFmtId="171" fontId="17" fillId="0" borderId="0" xfId="3" applyNumberFormat="1" applyFont="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xf numFmtId="171" fontId="17" fillId="0" borderId="0" xfId="3" applyNumberFormat="1" applyFont="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xf numFmtId="0" fontId="16" fillId="0" borderId="0" xfId="3" applyFont="1"/>
    <xf numFmtId="0" fontId="16" fillId="0" borderId="0" xfId="0" applyFont="1"/>
    <xf numFmtId="0" fontId="15" fillId="0" borderId="0" xfId="0" applyFont="1"/>
    <xf numFmtId="0" fontId="14" fillId="0" borderId="0" xfId="0" applyFont="1"/>
    <xf numFmtId="0" fontId="24" fillId="0" borderId="0" xfId="0" applyFont="1" applyAlignment="1">
      <alignment horizontal="left" vertical="center"/>
    </xf>
    <xf numFmtId="0" fontId="13" fillId="0" borderId="0" xfId="0" applyFont="1"/>
    <xf numFmtId="0" fontId="11" fillId="0" borderId="0" xfId="0" applyFont="1"/>
    <xf numFmtId="0" fontId="28" fillId="0" borderId="0" xfId="0" applyFont="1"/>
    <xf numFmtId="0" fontId="28" fillId="0" borderId="0" xfId="0" applyFont="1" applyAlignment="1">
      <alignment vertical="center"/>
    </xf>
    <xf numFmtId="14" fontId="11" fillId="0" borderId="0" xfId="0" applyNumberFormat="1" applyFont="1" applyAlignment="1">
      <alignment horizontal="center"/>
    </xf>
    <xf numFmtId="0" fontId="26" fillId="4" borderId="15" xfId="0" applyFont="1" applyFill="1" applyBorder="1" applyAlignment="1">
      <alignment horizontal="center" wrapText="1"/>
    </xf>
    <xf numFmtId="0" fontId="11" fillId="0" borderId="0" xfId="0" applyFont="1" applyAlignment="1">
      <alignment horizontal="right"/>
    </xf>
    <xf numFmtId="171" fontId="17" fillId="0" borderId="10" xfId="3" applyNumberFormat="1" applyFont="1" applyBorder="1" applyAlignment="1">
      <alignment horizontal="center"/>
    </xf>
    <xf numFmtId="0" fontId="29" fillId="0" borderId="0" xfId="0" applyFont="1" applyAlignment="1">
      <alignment horizontal="left" vertical="center" indent="2"/>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Alignment="1">
      <alignment horizontal="center"/>
    </xf>
    <xf numFmtId="0" fontId="28" fillId="0" borderId="0" xfId="0" applyFont="1" applyAlignment="1">
      <alignment horizontal="center"/>
    </xf>
    <xf numFmtId="9" fontId="11" fillId="0" borderId="0" xfId="0" applyNumberFormat="1"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Border="1" applyAlignment="1">
      <alignment horizontal="left"/>
    </xf>
    <xf numFmtId="0" fontId="19" fillId="0" borderId="4" xfId="0" applyFont="1" applyBorder="1"/>
    <xf numFmtId="0" fontId="11" fillId="0" borderId="0" xfId="0" applyFont="1" applyAlignment="1">
      <alignment wrapText="1"/>
    </xf>
    <xf numFmtId="0" fontId="0" fillId="0" borderId="0" xfId="0" applyAlignment="1">
      <alignment wrapText="1"/>
    </xf>
    <xf numFmtId="0" fontId="17" fillId="0" borderId="0" xfId="0" applyFont="1" applyAlignment="1">
      <alignment horizontal="right"/>
    </xf>
    <xf numFmtId="0" fontId="39" fillId="0" borderId="0" xfId="0" applyFont="1"/>
    <xf numFmtId="0" fontId="29" fillId="0" borderId="0" xfId="0" applyFont="1"/>
    <xf numFmtId="9" fontId="37" fillId="0" borderId="0" xfId="1" applyFont="1" applyAlignment="1" applyProtection="1">
      <alignment horizontal="center"/>
    </xf>
    <xf numFmtId="0" fontId="39" fillId="0" borderId="0" xfId="0" applyFont="1" applyAlignment="1">
      <alignment horizontal="center"/>
    </xf>
    <xf numFmtId="0" fontId="0" fillId="0" borderId="0" xfId="0" applyAlignment="1">
      <alignment horizontal="center"/>
    </xf>
    <xf numFmtId="0" fontId="0" fillId="0" borderId="25" xfId="0" applyBorder="1"/>
    <xf numFmtId="0" fontId="17" fillId="0" borderId="14" xfId="0" applyFont="1" applyBorder="1" applyAlignment="1">
      <alignment horizontal="right"/>
    </xf>
    <xf numFmtId="0" fontId="24" fillId="0" borderId="0" xfId="0" applyFont="1" applyAlignment="1">
      <alignment vertical="center"/>
    </xf>
    <xf numFmtId="0" fontId="17" fillId="0" borderId="4" xfId="0" applyFont="1" applyBorder="1" applyAlignment="1">
      <alignment horizontal="center" vertical="center"/>
    </xf>
    <xf numFmtId="0" fontId="28" fillId="0" borderId="4" xfId="0" applyFont="1" applyBorder="1" applyAlignment="1">
      <alignment horizontal="center"/>
    </xf>
    <xf numFmtId="0" fontId="19" fillId="2" borderId="20" xfId="0" applyFont="1" applyFill="1" applyBorder="1"/>
    <xf numFmtId="0" fontId="28" fillId="2" borderId="26" xfId="0" applyFont="1" applyFill="1" applyBorder="1" applyAlignment="1">
      <alignment horizontal="right"/>
    </xf>
    <xf numFmtId="0" fontId="11" fillId="0" borderId="4" xfId="0" applyFont="1" applyBorder="1" applyAlignment="1">
      <alignment horizontal="center"/>
    </xf>
    <xf numFmtId="0" fontId="19" fillId="2" borderId="5" xfId="0" applyFont="1" applyFill="1" applyBorder="1"/>
    <xf numFmtId="0" fontId="19" fillId="0" borderId="20" xfId="0" applyFont="1" applyBorder="1" applyAlignment="1">
      <alignment horizontal="left"/>
    </xf>
    <xf numFmtId="0" fontId="19" fillId="0" borderId="4" xfId="0" applyFont="1" applyBorder="1" applyAlignment="1">
      <alignment horizontal="center"/>
    </xf>
    <xf numFmtId="0" fontId="24" fillId="0" borderId="22" xfId="0" applyFont="1" applyBorder="1" applyAlignment="1">
      <alignment horizontal="left"/>
    </xf>
    <xf numFmtId="0" fontId="19" fillId="0" borderId="22" xfId="0" applyFont="1" applyBorder="1" applyAlignment="1">
      <alignment horizontal="center"/>
    </xf>
    <xf numFmtId="0" fontId="11" fillId="0" borderId="22" xfId="0" applyFont="1" applyBorder="1"/>
    <xf numFmtId="0" fontId="19" fillId="0" borderId="22" xfId="0" applyFont="1" applyBorder="1" applyAlignment="1">
      <alignment horizontal="left"/>
    </xf>
    <xf numFmtId="14" fontId="11" fillId="0" borderId="22" xfId="0" applyNumberFormat="1" applyFont="1" applyBorder="1" applyAlignment="1">
      <alignment horizontal="center"/>
    </xf>
    <xf numFmtId="0" fontId="30" fillId="0" borderId="0" xfId="0" applyFont="1" applyAlignment="1">
      <alignment horizontal="left"/>
    </xf>
    <xf numFmtId="14" fontId="11" fillId="0" borderId="16" xfId="0" applyNumberFormat="1" applyFont="1" applyBorder="1" applyAlignment="1">
      <alignment horizontal="center"/>
    </xf>
    <xf numFmtId="0" fontId="26"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6" xfId="0" applyFont="1" applyBorder="1" applyAlignment="1">
      <alignment horizontal="left"/>
    </xf>
    <xf numFmtId="0" fontId="19" fillId="0" borderId="20" xfId="0" applyFont="1" applyBorder="1"/>
    <xf numFmtId="0" fontId="19" fillId="0" borderId="16" xfId="0" applyFont="1" applyBorder="1"/>
    <xf numFmtId="0" fontId="19" fillId="0" borderId="5" xfId="0" applyFont="1" applyBorder="1"/>
    <xf numFmtId="0" fontId="19" fillId="2" borderId="5" xfId="0" applyFont="1" applyFill="1" applyBorder="1" applyAlignment="1">
      <alignment vertical="center"/>
    </xf>
    <xf numFmtId="0" fontId="19" fillId="2" borderId="16" xfId="0" applyFont="1" applyFill="1" applyBorder="1" applyAlignment="1">
      <alignment vertical="center"/>
    </xf>
    <xf numFmtId="0" fontId="19" fillId="2" borderId="4" xfId="0" applyFont="1" applyFill="1" applyBorder="1" applyAlignment="1">
      <alignment vertical="center"/>
    </xf>
    <xf numFmtId="0" fontId="25" fillId="0" borderId="22" xfId="0" applyFont="1" applyBorder="1"/>
    <xf numFmtId="0" fontId="26" fillId="0" borderId="22" xfId="0" applyFont="1" applyBorder="1"/>
    <xf numFmtId="9" fontId="19" fillId="0" borderId="22" xfId="1" applyFont="1" applyFill="1" applyBorder="1" applyProtection="1"/>
    <xf numFmtId="0" fontId="31" fillId="0" borderId="0" xfId="0" applyFont="1"/>
    <xf numFmtId="0" fontId="19" fillId="0" borderId="21" xfId="1" applyNumberFormat="1" applyFont="1" applyFill="1" applyBorder="1" applyAlignment="1" applyProtection="1">
      <alignment horizontal="center" vertical="center" wrapText="1"/>
    </xf>
    <xf numFmtId="0" fontId="17" fillId="0" borderId="22" xfId="0" applyFont="1" applyBorder="1"/>
    <xf numFmtId="0" fontId="28" fillId="0" borderId="22" xfId="0" applyFont="1" applyBorder="1" applyAlignment="1">
      <alignment horizontal="left"/>
    </xf>
    <xf numFmtId="14" fontId="17" fillId="0" borderId="22" xfId="0" applyNumberFormat="1" applyFont="1" applyBorder="1" applyAlignment="1">
      <alignment horizontal="center"/>
    </xf>
    <xf numFmtId="0" fontId="11" fillId="0" borderId="21" xfId="0" applyFont="1" applyBorder="1" applyAlignment="1">
      <alignment horizontal="center"/>
    </xf>
    <xf numFmtId="14" fontId="11" fillId="0" borderId="4" xfId="0" applyNumberFormat="1" applyFont="1" applyBorder="1" applyAlignment="1">
      <alignment horizontal="center"/>
    </xf>
    <xf numFmtId="0" fontId="11" fillId="0" borderId="19" xfId="0" applyFont="1" applyBorder="1" applyAlignment="1">
      <alignment horizontal="center"/>
    </xf>
    <xf numFmtId="0" fontId="26" fillId="2" borderId="16" xfId="0" applyFont="1" applyFill="1" applyBorder="1" applyAlignment="1">
      <alignment horizontal="center" vertical="center" wrapText="1"/>
    </xf>
    <xf numFmtId="0" fontId="17" fillId="0" borderId="4" xfId="0" applyFont="1" applyBorder="1" applyAlignment="1">
      <alignment horizontal="center"/>
    </xf>
    <xf numFmtId="0" fontId="19" fillId="2" borderId="4" xfId="0" applyFont="1" applyFill="1" applyBorder="1"/>
    <xf numFmtId="0" fontId="19" fillId="2" borderId="16" xfId="0" applyFont="1" applyFill="1" applyBorder="1"/>
    <xf numFmtId="164" fontId="19" fillId="0" borderId="22" xfId="0" applyNumberFormat="1" applyFont="1" applyBorder="1"/>
    <xf numFmtId="164" fontId="28" fillId="0" borderId="4" xfId="0" applyNumberFormat="1" applyFont="1" applyBorder="1" applyAlignment="1">
      <alignment horizontal="center"/>
    </xf>
    <xf numFmtId="0" fontId="26" fillId="0" borderId="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0" xfId="0" applyFont="1" applyBorder="1" applyAlignment="1">
      <alignment horizontal="left" vertical="center" wrapText="1"/>
    </xf>
    <xf numFmtId="0" fontId="19" fillId="0" borderId="5" xfId="0" applyFont="1" applyBorder="1" applyAlignment="1">
      <alignment horizontal="left" vertical="center" wrapText="1"/>
    </xf>
    <xf numFmtId="0" fontId="19" fillId="0" borderId="22" xfId="0" applyFont="1" applyBorder="1" applyAlignment="1">
      <alignment horizontal="left" wrapText="1"/>
    </xf>
    <xf numFmtId="164" fontId="19" fillId="0" borderId="22" xfId="0" applyNumberFormat="1" applyFont="1" applyBorder="1" applyAlignment="1">
      <alignment horizontal="center"/>
    </xf>
    <xf numFmtId="0" fontId="19" fillId="0" borderId="0" xfId="0" applyFont="1" applyAlignment="1">
      <alignment horizontal="left" wrapText="1"/>
    </xf>
    <xf numFmtId="164" fontId="19" fillId="0" borderId="0" xfId="0" applyNumberFormat="1" applyFont="1" applyAlignment="1">
      <alignment horizontal="center"/>
    </xf>
    <xf numFmtId="0" fontId="28" fillId="0" borderId="4" xfId="0" applyFont="1" applyBorder="1" applyAlignment="1">
      <alignment horizontal="center" wrapText="1"/>
    </xf>
    <xf numFmtId="0" fontId="11" fillId="0" borderId="16" xfId="0" applyFont="1" applyBorder="1" applyAlignment="1">
      <alignment horizontal="center"/>
    </xf>
    <xf numFmtId="0" fontId="11" fillId="0" borderId="20" xfId="0" applyFont="1" applyBorder="1" applyAlignment="1">
      <alignment horizontal="center"/>
    </xf>
    <xf numFmtId="0" fontId="26" fillId="0" borderId="4" xfId="0" applyFont="1" applyBorder="1" applyAlignment="1">
      <alignment horizontal="center" vertical="center"/>
    </xf>
    <xf numFmtId="0" fontId="26" fillId="0" borderId="21" xfId="0" applyFont="1" applyBorder="1" applyAlignment="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lignment horizontal="center" vertical="center" wrapText="1"/>
    </xf>
    <xf numFmtId="0" fontId="19" fillId="0" borderId="22" xfId="0" applyFont="1" applyBorder="1" applyAlignment="1">
      <alignment horizontal="center" wrapText="1"/>
    </xf>
    <xf numFmtId="0" fontId="19" fillId="0" borderId="4" xfId="0" applyFont="1" applyBorder="1" applyAlignment="1">
      <alignment horizontal="left" vertical="center"/>
    </xf>
    <xf numFmtId="0" fontId="19" fillId="0" borderId="20" xfId="0" applyFont="1" applyBorder="1" applyAlignment="1">
      <alignment horizontal="left" vertical="center"/>
    </xf>
    <xf numFmtId="0" fontId="19" fillId="0" borderId="5" xfId="0" applyFont="1" applyBorder="1" applyAlignment="1">
      <alignment horizontal="right" vertical="center"/>
    </xf>
    <xf numFmtId="0" fontId="19" fillId="2" borderId="4" xfId="0" applyFont="1" applyFill="1" applyBorder="1" applyAlignment="1">
      <alignment horizontal="left" vertical="center"/>
    </xf>
    <xf numFmtId="0" fontId="19" fillId="2" borderId="20" xfId="0" applyFont="1" applyFill="1" applyBorder="1" applyAlignment="1">
      <alignment wrapText="1"/>
    </xf>
    <xf numFmtId="0" fontId="19" fillId="2" borderId="16" xfId="0" applyFont="1" applyFill="1" applyBorder="1" applyAlignment="1">
      <alignment wrapText="1"/>
    </xf>
    <xf numFmtId="0" fontId="11" fillId="0" borderId="4" xfId="0" applyFont="1" applyBorder="1" applyAlignment="1">
      <alignment horizontal="center" vertical="center"/>
    </xf>
    <xf numFmtId="0" fontId="19" fillId="0" borderId="21" xfId="0" applyFont="1" applyBorder="1" applyAlignment="1">
      <alignment horizontal="center" vertical="center"/>
    </xf>
    <xf numFmtId="9" fontId="19" fillId="0" borderId="24" xfId="1" applyFont="1" applyFill="1" applyBorder="1" applyAlignment="1" applyProtection="1">
      <alignment horizontal="center" vertical="center" wrapText="1"/>
    </xf>
    <xf numFmtId="0" fontId="26" fillId="0" borderId="4" xfId="0" applyFont="1" applyBorder="1" applyAlignment="1">
      <alignment horizontal="center"/>
    </xf>
    <xf numFmtId="14" fontId="28" fillId="0" borderId="22" xfId="0" applyNumberFormat="1" applyFont="1" applyBorder="1" applyAlignment="1">
      <alignment horizontal="left"/>
    </xf>
    <xf numFmtId="0" fontId="28" fillId="0" borderId="17" xfId="0" applyFont="1" applyBorder="1" applyAlignment="1">
      <alignment horizontal="left"/>
    </xf>
    <xf numFmtId="0" fontId="19" fillId="0" borderId="0" xfId="0" applyFont="1"/>
    <xf numFmtId="0" fontId="19" fillId="0" borderId="19" xfId="1" applyNumberFormat="1" applyFont="1" applyFill="1" applyBorder="1" applyAlignment="1" applyProtection="1">
      <alignment horizontal="center" vertical="center" wrapText="1"/>
    </xf>
    <xf numFmtId="0" fontId="17" fillId="0" borderId="4" xfId="0" applyFont="1" applyBorder="1"/>
    <xf numFmtId="0" fontId="19" fillId="0" borderId="5" xfId="0" applyFont="1" applyBorder="1" applyAlignment="1">
      <alignment horizontal="left"/>
    </xf>
    <xf numFmtId="0" fontId="19" fillId="2" borderId="4" xfId="0" applyFont="1" applyFill="1" applyBorder="1" applyAlignment="1">
      <alignment horizontal="left"/>
    </xf>
    <xf numFmtId="0" fontId="19" fillId="2" borderId="20" xfId="0" applyFont="1" applyFill="1" applyBorder="1" applyAlignment="1">
      <alignment horizontal="left"/>
    </xf>
    <xf numFmtId="0" fontId="19" fillId="2" borderId="16" xfId="0" applyFont="1" applyFill="1" applyBorder="1" applyAlignment="1">
      <alignment horizontal="left"/>
    </xf>
    <xf numFmtId="0" fontId="25" fillId="0" borderId="22" xfId="0" applyFont="1" applyBorder="1" applyAlignment="1">
      <alignment horizontal="left"/>
    </xf>
    <xf numFmtId="0" fontId="19" fillId="0" borderId="22" xfId="0" applyFont="1" applyBorder="1"/>
    <xf numFmtId="0" fontId="26" fillId="0" borderId="22" xfId="0" applyFont="1" applyBorder="1" applyAlignment="1">
      <alignment horizontal="center"/>
    </xf>
    <xf numFmtId="0" fontId="28" fillId="0" borderId="21" xfId="0" applyFont="1" applyBorder="1" applyAlignment="1">
      <alignment horizontal="center"/>
    </xf>
    <xf numFmtId="165" fontId="17" fillId="0" borderId="22" xfId="0" applyNumberFormat="1" applyFont="1" applyBorder="1"/>
    <xf numFmtId="0" fontId="17" fillId="0" borderId="21" xfId="0" applyFont="1" applyBorder="1" applyAlignment="1">
      <alignment horizontal="center"/>
    </xf>
    <xf numFmtId="165" fontId="17" fillId="0" borderId="21" xfId="0" applyNumberFormat="1" applyFont="1" applyBorder="1" applyAlignment="1">
      <alignment horizontal="center"/>
    </xf>
    <xf numFmtId="165" fontId="17" fillId="0" borderId="20" xfId="0" applyNumberFormat="1" applyFont="1" applyBorder="1" applyAlignment="1">
      <alignment horizontal="center"/>
    </xf>
    <xf numFmtId="0" fontId="24" fillId="0" borderId="22" xfId="0" applyFont="1" applyBorder="1"/>
    <xf numFmtId="0" fontId="12" fillId="0" borderId="20" xfId="0" applyFont="1" applyBorder="1" applyAlignment="1">
      <alignment horizontal="center"/>
    </xf>
    <xf numFmtId="0" fontId="17" fillId="0" borderId="20" xfId="0" applyFont="1" applyBorder="1" applyAlignment="1">
      <alignment horizontal="center"/>
    </xf>
    <xf numFmtId="0" fontId="0" fillId="0" borderId="0" xfId="0"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3" borderId="0" xfId="0" applyFill="1" applyAlignment="1">
      <alignment wrapText="1"/>
    </xf>
    <xf numFmtId="0" fontId="11" fillId="0" borderId="20" xfId="0" applyFont="1" applyBorder="1"/>
    <xf numFmtId="0" fontId="45" fillId="0" borderId="0" xfId="0" applyFont="1"/>
    <xf numFmtId="0" fontId="11" fillId="0" borderId="14" xfId="0" applyFont="1" applyBorder="1"/>
    <xf numFmtId="0" fontId="11" fillId="0" borderId="20" xfId="0" applyFont="1" applyBorder="1" applyAlignment="1">
      <alignment horizontal="left" vertical="center"/>
    </xf>
    <xf numFmtId="0" fontId="17" fillId="0" borderId="20" xfId="0" applyFont="1" applyBorder="1" applyAlignment="1">
      <alignment horizontal="left" vertical="center"/>
    </xf>
    <xf numFmtId="0" fontId="17" fillId="0" borderId="20" xfId="0" applyFont="1" applyBorder="1" applyAlignment="1">
      <alignment horizontal="left" vertical="center" wrapText="1"/>
    </xf>
    <xf numFmtId="0" fontId="17" fillId="0" borderId="20" xfId="0" applyFont="1" applyBorder="1" applyAlignment="1">
      <alignment vertical="center"/>
    </xf>
    <xf numFmtId="14" fontId="17"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0" fontId="17"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lignment horizontal="left"/>
    </xf>
    <xf numFmtId="9" fontId="19" fillId="7" borderId="4" xfId="1" applyFont="1" applyFill="1" applyBorder="1" applyProtection="1"/>
    <xf numFmtId="0" fontId="11" fillId="7" borderId="4" xfId="0" applyFont="1" applyFill="1" applyBorder="1"/>
    <xf numFmtId="164" fontId="11" fillId="7" borderId="4" xfId="0" applyNumberFormat="1" applyFont="1" applyFill="1" applyBorder="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17" fillId="7" borderId="4" xfId="0" applyFont="1" applyFill="1" applyBorder="1"/>
    <xf numFmtId="0" fontId="4" fillId="0" borderId="20" xfId="0" applyFont="1" applyBorder="1" applyAlignment="1">
      <alignment horizontal="left" vertical="center"/>
    </xf>
    <xf numFmtId="0" fontId="26" fillId="0" borderId="4" xfId="0" applyFont="1" applyBorder="1" applyAlignment="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xf numFmtId="0" fontId="24" fillId="0" borderId="0" xfId="0" applyFont="1" applyAlignment="1">
      <alignment vertical="top"/>
    </xf>
    <xf numFmtId="0" fontId="17" fillId="0" borderId="20" xfId="0" applyFont="1" applyBorder="1"/>
    <xf numFmtId="0" fontId="17" fillId="0" borderId="0" xfId="0" applyFont="1" applyProtection="1">
      <protection locked="0"/>
    </xf>
    <xf numFmtId="166" fontId="17" fillId="2" borderId="4" xfId="0" applyNumberFormat="1" applyFont="1" applyFill="1" applyBorder="1" applyAlignment="1" applyProtection="1">
      <alignment horizontal="left" vertical="center"/>
      <protection locked="0"/>
    </xf>
    <xf numFmtId="0" fontId="17" fillId="2" borderId="4" xfId="0" applyFont="1" applyFill="1" applyBorder="1" applyAlignment="1" applyProtection="1">
      <alignment horizontal="left" vertical="center"/>
      <protection locked="0"/>
    </xf>
    <xf numFmtId="0" fontId="28" fillId="2" borderId="4" xfId="0" applyFont="1" applyFill="1" applyBorder="1" applyAlignment="1" applyProtection="1">
      <alignment horizontal="center"/>
      <protection locked="0"/>
    </xf>
    <xf numFmtId="14" fontId="28" fillId="2" borderId="4" xfId="8" applyNumberFormat="1" applyFont="1" applyFill="1" applyBorder="1" applyAlignment="1" applyProtection="1">
      <alignment horizontal="center"/>
      <protection locked="0"/>
    </xf>
    <xf numFmtId="164" fontId="11" fillId="0" borderId="16" xfId="0" applyNumberFormat="1" applyFont="1" applyBorder="1" applyProtection="1">
      <protection locked="0"/>
    </xf>
    <xf numFmtId="164" fontId="11" fillId="0" borderId="18" xfId="0" applyNumberFormat="1" applyFont="1" applyBorder="1" applyProtection="1">
      <protection locked="0"/>
    </xf>
    <xf numFmtId="164" fontId="28" fillId="0" borderId="3" xfId="0" applyNumberFormat="1" applyFont="1" applyBorder="1" applyProtection="1">
      <protection locked="0"/>
    </xf>
    <xf numFmtId="164" fontId="11" fillId="0" borderId="4" xfId="0" applyNumberFormat="1" applyFont="1" applyBorder="1" applyProtection="1">
      <protection locked="0"/>
    </xf>
    <xf numFmtId="164" fontId="28" fillId="0" borderId="4" xfId="0" applyNumberFormat="1" applyFont="1" applyBorder="1" applyProtection="1">
      <protection locked="0"/>
    </xf>
    <xf numFmtId="164" fontId="19" fillId="0" borderId="4" xfId="0" applyNumberFormat="1" applyFont="1" applyBorder="1" applyProtection="1">
      <protection locked="0"/>
    </xf>
    <xf numFmtId="164" fontId="19" fillId="0" borderId="3" xfId="0" applyNumberFormat="1" applyFont="1" applyBorder="1" applyProtection="1">
      <protection locked="0"/>
    </xf>
    <xf numFmtId="164" fontId="28" fillId="0" borderId="4" xfId="7" applyNumberFormat="1" applyFont="1" applyFill="1" applyBorder="1" applyProtection="1">
      <protection locked="0"/>
    </xf>
    <xf numFmtId="164" fontId="28" fillId="0" borderId="21" xfId="7" applyNumberFormat="1" applyFont="1" applyFill="1" applyBorder="1" applyProtection="1">
      <protection locked="0"/>
    </xf>
    <xf numFmtId="164" fontId="28" fillId="0" borderId="2" xfId="7" applyNumberFormat="1" applyFont="1" applyFill="1" applyBorder="1" applyProtection="1">
      <protection locked="0"/>
    </xf>
    <xf numFmtId="14" fontId="11" fillId="2" borderId="4" xfId="0" applyNumberFormat="1" applyFont="1" applyFill="1" applyBorder="1" applyAlignment="1" applyProtection="1">
      <alignment horizontal="center"/>
      <protection locked="0"/>
    </xf>
    <xf numFmtId="164" fontId="11" fillId="2" borderId="16" xfId="0" applyNumberFormat="1" applyFont="1" applyFill="1" applyBorder="1" applyProtection="1">
      <protection locked="0"/>
    </xf>
    <xf numFmtId="164" fontId="11" fillId="2" borderId="4" xfId="0" applyNumberFormat="1" applyFont="1" applyFill="1" applyBorder="1" applyProtection="1">
      <protection locked="0"/>
    </xf>
    <xf numFmtId="164" fontId="19" fillId="2" borderId="4" xfId="0" applyNumberFormat="1" applyFont="1" applyFill="1" applyBorder="1" applyProtection="1">
      <protection locked="0"/>
    </xf>
    <xf numFmtId="164" fontId="19" fillId="2" borderId="16" xfId="0" applyNumberFormat="1" applyFont="1" applyFill="1" applyBorder="1" applyProtection="1">
      <protection locked="0"/>
    </xf>
    <xf numFmtId="165" fontId="11" fillId="2" borderId="20" xfId="0" applyNumberFormat="1" applyFont="1" applyFill="1" applyBorder="1" applyAlignment="1" applyProtection="1">
      <alignment horizontal="center"/>
      <protection locked="0"/>
    </xf>
    <xf numFmtId="0" fontId="17" fillId="0" borderId="28" xfId="0" applyFont="1" applyBorder="1"/>
    <xf numFmtId="0" fontId="19" fillId="0" borderId="20" xfId="0" applyFont="1" applyBorder="1" applyAlignment="1">
      <alignment horizontal="center"/>
    </xf>
    <xf numFmtId="9" fontId="19" fillId="2" borderId="21" xfId="1" applyFont="1" applyFill="1" applyBorder="1" applyAlignment="1" applyProtection="1">
      <alignment horizontal="center" wrapText="1"/>
    </xf>
    <xf numFmtId="0" fontId="28" fillId="0" borderId="3" xfId="0" applyFont="1" applyBorder="1" applyAlignment="1">
      <alignment horizontal="center"/>
    </xf>
    <xf numFmtId="0" fontId="28" fillId="0" borderId="20" xfId="0" applyFont="1" applyBorder="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Border="1"/>
    <xf numFmtId="0" fontId="28" fillId="0" borderId="3" xfId="0" applyFont="1" applyBorder="1"/>
    <xf numFmtId="0" fontId="28" fillId="0" borderId="4" xfId="0" applyFont="1" applyBorder="1"/>
    <xf numFmtId="164" fontId="28" fillId="2" borderId="21" xfId="0" applyNumberFormat="1" applyFont="1" applyFill="1" applyBorder="1" applyProtection="1">
      <protection locked="0"/>
    </xf>
    <xf numFmtId="164" fontId="28" fillId="2" borderId="24" xfId="0" applyNumberFormat="1" applyFont="1" applyFill="1" applyBorder="1" applyProtection="1">
      <protection locked="0"/>
    </xf>
    <xf numFmtId="164" fontId="28" fillId="2" borderId="3" xfId="0" applyNumberFormat="1" applyFont="1" applyFill="1" applyBorder="1" applyProtection="1">
      <protection locked="0"/>
    </xf>
    <xf numFmtId="164" fontId="28" fillId="2" borderId="4" xfId="0" applyNumberFormat="1" applyFont="1" applyFill="1" applyBorder="1" applyProtection="1">
      <protection locked="0"/>
    </xf>
    <xf numFmtId="0" fontId="26" fillId="2" borderId="4" xfId="0" applyFont="1" applyFill="1" applyBorder="1" applyAlignment="1">
      <alignment horizontal="center" vertical="center"/>
    </xf>
    <xf numFmtId="0" fontId="19" fillId="2" borderId="20" xfId="0" applyFont="1" applyFill="1" applyBorder="1" applyAlignment="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lignment horizontal="center" vertical="center"/>
    </xf>
    <xf numFmtId="164" fontId="11" fillId="2" borderId="3" xfId="0" applyNumberFormat="1" applyFont="1" applyFill="1" applyBorder="1" applyProtection="1">
      <protection locked="0"/>
    </xf>
    <xf numFmtId="14" fontId="17" fillId="2" borderId="4" xfId="0" applyNumberFormat="1" applyFont="1" applyFill="1" applyBorder="1" applyAlignment="1" applyProtection="1">
      <alignment horizontal="center"/>
      <protection locked="0"/>
    </xf>
    <xf numFmtId="164" fontId="11" fillId="2" borderId="18" xfId="0" applyNumberFormat="1" applyFont="1" applyFill="1" applyBorder="1" applyProtection="1">
      <protection locked="0"/>
    </xf>
    <xf numFmtId="164" fontId="17" fillId="2" borderId="4" xfId="0" applyNumberFormat="1" applyFont="1" applyFill="1" applyBorder="1" applyProtection="1">
      <protection locked="0"/>
    </xf>
    <xf numFmtId="164" fontId="26" fillId="2" borderId="4" xfId="0" applyNumberFormat="1" applyFont="1" applyFill="1" applyBorder="1" applyProtection="1">
      <protection locked="0"/>
    </xf>
    <xf numFmtId="10" fontId="19" fillId="2" borderId="20" xfId="1" applyNumberFormat="1" applyFont="1" applyFill="1" applyBorder="1" applyAlignment="1" applyProtection="1">
      <alignment horizontal="center"/>
      <protection locked="0"/>
    </xf>
    <xf numFmtId="0" fontId="17" fillId="2" borderId="20" xfId="0" applyFont="1" applyFill="1" applyBorder="1" applyAlignment="1" applyProtection="1">
      <alignment horizontal="center"/>
      <protection locked="0"/>
    </xf>
    <xf numFmtId="169" fontId="17" fillId="2" borderId="4" xfId="1" applyNumberFormat="1" applyFont="1" applyFill="1" applyBorder="1" applyProtection="1">
      <protection locked="0"/>
    </xf>
    <xf numFmtId="164" fontId="28" fillId="2" borderId="18" xfId="0" applyNumberFormat="1" applyFont="1" applyFill="1" applyBorder="1" applyAlignment="1" applyProtection="1">
      <alignment horizontal="right" wrapText="1"/>
      <protection locked="0"/>
    </xf>
    <xf numFmtId="164" fontId="28" fillId="2" borderId="3" xfId="0" applyNumberFormat="1" applyFont="1" applyFill="1" applyBorder="1" applyAlignment="1" applyProtection="1">
      <alignment horizontal="right" wrapText="1"/>
      <protection locked="0"/>
    </xf>
    <xf numFmtId="164" fontId="28" fillId="2" borderId="16" xfId="0" applyNumberFormat="1" applyFont="1" applyFill="1" applyBorder="1" applyAlignment="1" applyProtection="1">
      <alignment horizontal="right" wrapText="1"/>
      <protection locked="0"/>
    </xf>
    <xf numFmtId="164" fontId="28" fillId="2" borderId="4" xfId="0" applyNumberFormat="1" applyFont="1" applyFill="1" applyBorder="1" applyAlignment="1" applyProtection="1">
      <alignment horizontal="right" wrapText="1"/>
      <protection locked="0"/>
    </xf>
    <xf numFmtId="164" fontId="28" fillId="2" borderId="16" xfId="0" applyNumberFormat="1" applyFont="1" applyFill="1" applyBorder="1" applyProtection="1">
      <protection locked="0"/>
    </xf>
    <xf numFmtId="164" fontId="19" fillId="2" borderId="4" xfId="0" applyNumberFormat="1" applyFont="1" applyFill="1" applyBorder="1" applyAlignment="1" applyProtection="1">
      <alignment horizontal="right"/>
      <protection locked="0"/>
    </xf>
    <xf numFmtId="0" fontId="17" fillId="2" borderId="4" xfId="0" applyFont="1" applyFill="1" applyBorder="1" applyAlignment="1" applyProtection="1">
      <alignment wrapText="1"/>
      <protection locked="0"/>
    </xf>
    <xf numFmtId="14" fontId="17" fillId="2" borderId="4" xfId="0" applyNumberFormat="1" applyFont="1" applyFill="1" applyBorder="1" applyProtection="1">
      <protection locked="0"/>
    </xf>
    <xf numFmtId="0" fontId="26" fillId="2" borderId="20" xfId="0" applyFont="1" applyFill="1" applyBorder="1" applyAlignment="1" applyProtection="1">
      <alignment horizontal="center"/>
      <protection locked="0"/>
    </xf>
    <xf numFmtId="0" fontId="26" fillId="2" borderId="4" xfId="0" applyFont="1" applyFill="1" applyBorder="1" applyAlignment="1" applyProtection="1">
      <alignment wrapText="1"/>
      <protection locked="0"/>
    </xf>
    <xf numFmtId="14" fontId="26" fillId="2" borderId="4" xfId="0" applyNumberFormat="1" applyFont="1" applyFill="1" applyBorder="1" applyProtection="1">
      <protection locked="0"/>
    </xf>
    <xf numFmtId="14" fontId="28" fillId="2" borderId="4" xfId="0" applyNumberFormat="1" applyFont="1" applyFill="1" applyBorder="1" applyAlignment="1" applyProtection="1">
      <alignment horizontal="center"/>
      <protection locked="0"/>
    </xf>
    <xf numFmtId="164" fontId="17" fillId="2" borderId="3" xfId="0" applyNumberFormat="1" applyFont="1" applyFill="1" applyBorder="1" applyProtection="1">
      <protection locked="0"/>
    </xf>
    <xf numFmtId="164" fontId="17" fillId="2" borderId="18" xfId="0" applyNumberFormat="1" applyFont="1" applyFill="1" applyBorder="1" applyProtection="1">
      <protection locked="0"/>
    </xf>
    <xf numFmtId="164" fontId="17" fillId="2" borderId="16" xfId="0" applyNumberFormat="1" applyFont="1" applyFill="1" applyBorder="1" applyProtection="1">
      <protection locked="0"/>
    </xf>
    <xf numFmtId="0" fontId="28" fillId="2" borderId="4" xfId="0" applyFont="1" applyFill="1" applyBorder="1" applyAlignment="1" applyProtection="1">
      <alignment horizontal="left"/>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26" fillId="0" borderId="0" xfId="0" applyFont="1" applyAlignment="1" applyProtection="1">
      <alignment wrapText="1"/>
      <protection locked="0"/>
    </xf>
    <xf numFmtId="164" fontId="17" fillId="2" borderId="23" xfId="0" applyNumberFormat="1" applyFont="1" applyFill="1" applyBorder="1" applyProtection="1">
      <protection locked="0"/>
    </xf>
    <xf numFmtId="165" fontId="1" fillId="0" borderId="20" xfId="0" applyNumberFormat="1" applyFont="1" applyBorder="1" applyAlignment="1">
      <alignment horizontal="center"/>
    </xf>
    <xf numFmtId="0" fontId="1" fillId="7" borderId="4" xfId="0" applyFont="1" applyFill="1" applyBorder="1" applyAlignment="1" applyProtection="1">
      <alignment horizontal="center"/>
      <protection locked="0"/>
    </xf>
    <xf numFmtId="0" fontId="1" fillId="7" borderId="4" xfId="0" applyFont="1" applyFill="1" applyBorder="1" applyAlignment="1" applyProtection="1">
      <alignment wrapText="1"/>
      <protection locked="0"/>
    </xf>
    <xf numFmtId="0" fontId="1" fillId="7" borderId="4" xfId="0" applyFont="1" applyFill="1" applyBorder="1" applyAlignment="1" applyProtection="1">
      <alignment horizontal="left" vertical="center"/>
      <protection locked="0"/>
    </xf>
    <xf numFmtId="0" fontId="1" fillId="7" borderId="4" xfId="0" applyFont="1" applyFill="1" applyBorder="1" applyAlignment="1" applyProtection="1">
      <alignment horizontal="left" vertical="center" wrapText="1"/>
      <protection locked="0"/>
    </xf>
    <xf numFmtId="0" fontId="1" fillId="7" borderId="4" xfId="0" applyFont="1" applyFill="1" applyBorder="1" applyAlignment="1" applyProtection="1">
      <alignment vertical="center"/>
      <protection locked="0"/>
    </xf>
    <xf numFmtId="167" fontId="1" fillId="7" borderId="4" xfId="0" applyNumberFormat="1" applyFont="1" applyFill="1" applyBorder="1" applyAlignment="1" applyProtection="1">
      <alignment horizontal="left" vertical="center"/>
      <protection locked="0"/>
    </xf>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Alignment="1">
      <alignment horizontal="center"/>
    </xf>
  </cellXfs>
  <cellStyles count="13">
    <cellStyle name="Currency" xfId="7" builtinId="4"/>
    <cellStyle name="Hyperlink" xfId="4" builtinId="8"/>
    <cellStyle name="Input" xfId="8" builtinId="20"/>
    <cellStyle name="Normal" xfId="0" builtinId="0"/>
    <cellStyle name="Normal 10 2" xfId="10" xr:uid="{A425AA29-894D-42F0-9F35-E84BCE0E7FE1}"/>
    <cellStyle name="Normal 2" xfId="2" xr:uid="{00000000-0005-0000-0000-000004000000}"/>
    <cellStyle name="Normal 2 2" xfId="5" xr:uid="{00000000-0005-0000-0000-000005000000}"/>
    <cellStyle name="Normal 2 3 2" xfId="9" xr:uid="{FE7F95E2-DF3E-4C6F-8BC2-84FE25D4546F}"/>
    <cellStyle name="Normal 3" xfId="3" xr:uid="{00000000-0005-0000-0000-000006000000}"/>
    <cellStyle name="Normal 5 2 2 2 2 2 2 2 2 2 2 2" xfId="11" xr:uid="{06DEFC36-E22E-43BC-B862-F28297100900}"/>
    <cellStyle name="Normal 6" xfId="6" xr:uid="{00000000-0005-0000-0000-000007000000}"/>
    <cellStyle name="Percent" xfId="1" builtinId="5"/>
    <cellStyle name="Percent 2 3 2" xfId="12" xr:uid="{2FA0589D-400F-4CDD-8AA3-ED40F811562C}"/>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zoomScaleNormal="100" workbookViewId="0">
      <selection activeCell="D14" sqref="D14"/>
    </sheetView>
  </sheetViews>
  <sheetFormatPr defaultColWidth="0" defaultRowHeight="15" zeroHeight="1" x14ac:dyDescent="0.2"/>
  <cols>
    <col min="1" max="1" width="2.7109375" style="18" customWidth="1"/>
    <col min="2" max="2" width="6.7109375" style="18" customWidth="1"/>
    <col min="3" max="4" width="50.7109375" style="18" customWidth="1"/>
    <col min="5" max="5" width="9.140625" style="18" customWidth="1"/>
    <col min="6" max="7" width="9.140625" style="18" hidden="1" customWidth="1"/>
    <col min="8" max="9" width="11.5703125" style="18" hidden="1" customWidth="1"/>
    <col min="10" max="16384" width="11.5703125" style="18" hidden="1"/>
  </cols>
  <sheetData>
    <row r="1" spans="1:5" x14ac:dyDescent="0.2">
      <c r="A1" s="212" t="s">
        <v>749</v>
      </c>
      <c r="B1" s="86" t="s">
        <v>270</v>
      </c>
      <c r="E1" s="91" t="s">
        <v>268</v>
      </c>
    </row>
    <row r="2" spans="1:5" ht="15.75" thickBot="1" x14ac:dyDescent="0.25">
      <c r="B2" s="213" t="s">
        <v>269</v>
      </c>
      <c r="C2" s="32"/>
      <c r="D2" s="32"/>
      <c r="E2" s="115"/>
    </row>
    <row r="3" spans="1:5" x14ac:dyDescent="0.2">
      <c r="B3" s="86"/>
      <c r="E3" s="108"/>
    </row>
    <row r="4" spans="1:5" ht="15.75" x14ac:dyDescent="0.2">
      <c r="B4" s="87" t="s">
        <v>781</v>
      </c>
      <c r="C4" s="1"/>
      <c r="D4" s="1"/>
    </row>
    <row r="5" spans="1:5" ht="18" x14ac:dyDescent="0.2">
      <c r="B5" s="116" t="s">
        <v>274</v>
      </c>
      <c r="C5" s="1"/>
      <c r="D5" s="1"/>
    </row>
    <row r="6" spans="1:5" ht="18" x14ac:dyDescent="0.2">
      <c r="B6" s="116" t="str">
        <f>"Fiscal Year: "&amp;D10</f>
        <v>Fiscal Year: 2023-2024</v>
      </c>
      <c r="C6" s="1"/>
      <c r="D6" s="1"/>
    </row>
    <row r="7" spans="1:5" ht="18" x14ac:dyDescent="0.2">
      <c r="B7" s="116" t="s">
        <v>275</v>
      </c>
      <c r="C7" s="1"/>
      <c r="D7" s="1"/>
    </row>
    <row r="8" spans="1:5" x14ac:dyDescent="0.2"/>
    <row r="9" spans="1:5" ht="34.5" customHeight="1" x14ac:dyDescent="0.2">
      <c r="B9" s="117">
        <v>1</v>
      </c>
      <c r="C9" s="214" t="s">
        <v>1</v>
      </c>
      <c r="D9" s="218">
        <v>45684</v>
      </c>
    </row>
    <row r="10" spans="1:5" ht="34.5" customHeight="1" x14ac:dyDescent="0.2">
      <c r="B10" s="117">
        <v>2</v>
      </c>
      <c r="C10" s="239" t="s">
        <v>295</v>
      </c>
      <c r="D10" s="333" t="s">
        <v>794</v>
      </c>
    </row>
    <row r="11" spans="1:5" ht="34.5" customHeight="1" x14ac:dyDescent="0.2">
      <c r="B11" s="117">
        <v>3</v>
      </c>
      <c r="C11" s="215" t="s">
        <v>0</v>
      </c>
      <c r="D11" s="219" t="s">
        <v>67</v>
      </c>
    </row>
    <row r="12" spans="1:5" ht="34.5" customHeight="1" x14ac:dyDescent="0.2">
      <c r="B12" s="117">
        <v>4</v>
      </c>
      <c r="C12" s="215" t="s">
        <v>110</v>
      </c>
      <c r="D12" s="253">
        <f>IF(ISBLANK(D11),"",VLOOKUP(D11,Info_County_Code,2))</f>
        <v>34</v>
      </c>
    </row>
    <row r="13" spans="1:5" ht="34.5" customHeight="1" x14ac:dyDescent="0.2">
      <c r="B13" s="117">
        <v>5</v>
      </c>
      <c r="C13" s="215" t="s">
        <v>111</v>
      </c>
      <c r="D13" s="334" t="s">
        <v>795</v>
      </c>
    </row>
    <row r="14" spans="1:5" ht="34.5" customHeight="1" x14ac:dyDescent="0.2">
      <c r="B14" s="117">
        <v>6</v>
      </c>
      <c r="C14" s="215" t="s">
        <v>112</v>
      </c>
      <c r="D14" s="220" t="s">
        <v>67</v>
      </c>
    </row>
    <row r="15" spans="1:5" ht="34.5" customHeight="1" x14ac:dyDescent="0.2">
      <c r="B15" s="117">
        <v>7</v>
      </c>
      <c r="C15" s="215" t="s">
        <v>113</v>
      </c>
      <c r="D15" s="221">
        <v>95813</v>
      </c>
    </row>
    <row r="16" spans="1:5" ht="34.5" customHeight="1" x14ac:dyDescent="0.2">
      <c r="B16" s="117">
        <v>8</v>
      </c>
      <c r="C16" s="216" t="s">
        <v>159</v>
      </c>
      <c r="D16" s="254" t="str">
        <f>IF(ISBLANK(D11),"",VLOOKUP(D11,County_Population,5,FALSE))</f>
        <v>Yes</v>
      </c>
    </row>
    <row r="17" spans="2:4" ht="34.5" customHeight="1" x14ac:dyDescent="0.2">
      <c r="B17" s="117">
        <v>9</v>
      </c>
      <c r="C17" s="215" t="s">
        <v>109</v>
      </c>
      <c r="D17" s="333" t="s">
        <v>796</v>
      </c>
    </row>
    <row r="18" spans="2:4" ht="34.5" customHeight="1" x14ac:dyDescent="0.2">
      <c r="B18" s="117">
        <v>10</v>
      </c>
      <c r="C18" s="217" t="s">
        <v>164</v>
      </c>
      <c r="D18" s="335" t="s">
        <v>797</v>
      </c>
    </row>
    <row r="19" spans="2:4" ht="34.5" customHeight="1" x14ac:dyDescent="0.2">
      <c r="B19" s="117">
        <v>11</v>
      </c>
      <c r="C19" s="217" t="s">
        <v>181</v>
      </c>
      <c r="D19" s="335" t="s">
        <v>798</v>
      </c>
    </row>
    <row r="20" spans="2:4" ht="34.5" customHeight="1" x14ac:dyDescent="0.2">
      <c r="B20" s="117">
        <v>12</v>
      </c>
      <c r="C20" s="214" t="s">
        <v>273</v>
      </c>
      <c r="D20" s="336" t="s">
        <v>799</v>
      </c>
    </row>
    <row r="1048576" spans="4:4" hidden="1" x14ac:dyDescent="0.2">
      <c r="D1048576" s="273"/>
    </row>
  </sheetData>
  <sheetProtection algorithmName="SHA-512" hashValue="0H3dQYi32DASmb1rMdWZPKC3VHXsU+t2WwAuECaoevxtsdxj7SI2sw4o+oQFCoTdYmsaUqKRq4F1+sLvgbm+UA==" saltValue="l1yEP1IW7bd02nmPKPe7Ig==" spinCount="100000" sheet="1" objects="1" scenarios="1" selectLockedCells="1"/>
  <customSheetViews>
    <customSheetView guid="{D8D3A042-2CA2-4641-BB44-BC182917D730}" showGridLines="0" printArea="1">
      <selection activeCell="C10" sqref="C1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E7E6A24F-BA49-4C7A-9CED-3AB8F60308A1}" showGridLines="0" printArea="1" topLeftCell="A3">
      <selection activeCell="F20" sqref="F2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20" sqref="A20"/>
    </sheetView>
  </sheetViews>
  <sheetFormatPr defaultColWidth="0" defaultRowHeight="15" zeroHeight="1" x14ac:dyDescent="0.25"/>
  <cols>
    <col min="1" max="1" width="128" style="107" customWidth="1"/>
    <col min="2" max="2" width="9.140625" style="107" hidden="1" customWidth="1"/>
    <col min="3" max="16384" width="9.140625" style="107" hidden="1"/>
  </cols>
  <sheetData>
    <row r="1" spans="1:1" ht="15.75" customHeight="1" x14ac:dyDescent="0.25">
      <c r="A1" s="316" t="s">
        <v>597</v>
      </c>
    </row>
    <row r="2" spans="1:1" ht="15.75" x14ac:dyDescent="0.25">
      <c r="A2" s="208" t="s">
        <v>305</v>
      </c>
    </row>
    <row r="3" spans="1:1" ht="15.75" x14ac:dyDescent="0.25">
      <c r="A3" s="208" t="s">
        <v>304</v>
      </c>
    </row>
    <row r="4" spans="1:1" ht="15.75" x14ac:dyDescent="0.25">
      <c r="A4" s="208" t="s">
        <v>439</v>
      </c>
    </row>
    <row r="5" spans="1:1" ht="15.75" x14ac:dyDescent="0.25">
      <c r="A5" s="208" t="s">
        <v>440</v>
      </c>
    </row>
    <row r="6" spans="1:1" ht="15.75" x14ac:dyDescent="0.25">
      <c r="A6" s="208" t="s">
        <v>441</v>
      </c>
    </row>
    <row r="7" spans="1:1" ht="15.75" x14ac:dyDescent="0.25">
      <c r="A7" s="208" t="s">
        <v>584</v>
      </c>
    </row>
    <row r="8" spans="1:1" ht="45.75" x14ac:dyDescent="0.25">
      <c r="A8" s="208" t="s">
        <v>442</v>
      </c>
    </row>
    <row r="9" spans="1:1" ht="15.75" x14ac:dyDescent="0.25">
      <c r="A9" s="208" t="s">
        <v>411</v>
      </c>
    </row>
    <row r="10" spans="1:1" ht="120.75" x14ac:dyDescent="0.25">
      <c r="A10" s="208" t="s">
        <v>443</v>
      </c>
    </row>
    <row r="11" spans="1:1" ht="15.75" x14ac:dyDescent="0.25">
      <c r="A11" s="208" t="s">
        <v>444</v>
      </c>
    </row>
    <row r="12" spans="1:1" ht="15.75" x14ac:dyDescent="0.25">
      <c r="A12" s="208" t="s">
        <v>445</v>
      </c>
    </row>
    <row r="13" spans="1:1" ht="15.75" x14ac:dyDescent="0.25">
      <c r="A13" s="208" t="s">
        <v>593</v>
      </c>
    </row>
    <row r="14" spans="1:1" ht="15.75" x14ac:dyDescent="0.25">
      <c r="A14" s="208" t="s">
        <v>446</v>
      </c>
    </row>
    <row r="15" spans="1:1" ht="15.75" x14ac:dyDescent="0.25">
      <c r="A15" s="208" t="s">
        <v>406</v>
      </c>
    </row>
    <row r="16" spans="1:1" ht="30.75" x14ac:dyDescent="0.25">
      <c r="A16" s="208" t="s">
        <v>447</v>
      </c>
    </row>
    <row r="17" spans="1:1" ht="15.75" x14ac:dyDescent="0.25">
      <c r="A17" s="208" t="s">
        <v>318</v>
      </c>
    </row>
    <row r="18" spans="1:1" ht="15.75" x14ac:dyDescent="0.25">
      <c r="A18" s="208" t="s">
        <v>416</v>
      </c>
    </row>
    <row r="19" spans="1:1" ht="15.75" x14ac:dyDescent="0.25">
      <c r="A19" s="208" t="s">
        <v>417</v>
      </c>
    </row>
    <row r="20" spans="1:1" ht="15.75" x14ac:dyDescent="0.25">
      <c r="A20" s="208" t="s">
        <v>418</v>
      </c>
    </row>
    <row r="21" spans="1:1" ht="15.75" x14ac:dyDescent="0.25">
      <c r="A21" s="208" t="s">
        <v>448</v>
      </c>
    </row>
    <row r="22" spans="1:1" ht="45.75" x14ac:dyDescent="0.25">
      <c r="A22" s="208" t="s">
        <v>645</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646</v>
      </c>
    </row>
    <row r="28" spans="1:1" ht="30.75" x14ac:dyDescent="0.25">
      <c r="A28" s="322" t="s">
        <v>768</v>
      </c>
    </row>
    <row r="29" spans="1:1" ht="30.75" x14ac:dyDescent="0.25">
      <c r="A29" s="322" t="s">
        <v>769</v>
      </c>
    </row>
    <row r="30" spans="1:1" ht="30.75" x14ac:dyDescent="0.25">
      <c r="A30" s="322" t="s">
        <v>770</v>
      </c>
    </row>
    <row r="31" spans="1:1" ht="30.75" x14ac:dyDescent="0.25">
      <c r="A31" s="322" t="s">
        <v>771</v>
      </c>
    </row>
    <row r="32" spans="1:1" ht="30.75" x14ac:dyDescent="0.25">
      <c r="A32" s="208" t="s">
        <v>647</v>
      </c>
    </row>
    <row r="33" spans="1:1" ht="15.75" x14ac:dyDescent="0.25">
      <c r="A33" s="208" t="s">
        <v>648</v>
      </c>
    </row>
    <row r="34" spans="1:1" ht="30.75" x14ac:dyDescent="0.25">
      <c r="A34" s="322" t="s">
        <v>772</v>
      </c>
    </row>
    <row r="35" spans="1:1" ht="30.75" x14ac:dyDescent="0.25">
      <c r="A35" s="322" t="s">
        <v>773</v>
      </c>
    </row>
    <row r="36" spans="1:1" ht="30.75" x14ac:dyDescent="0.25">
      <c r="A36" s="322" t="s">
        <v>774</v>
      </c>
    </row>
    <row r="37" spans="1:1" ht="30.75" x14ac:dyDescent="0.25">
      <c r="A37" s="322" t="s">
        <v>775</v>
      </c>
    </row>
    <row r="38" spans="1:1" ht="30.75" x14ac:dyDescent="0.25">
      <c r="A38" s="208" t="s">
        <v>649</v>
      </c>
    </row>
    <row r="39" spans="1:1" ht="15.75" x14ac:dyDescent="0.25">
      <c r="A39" s="208" t="s">
        <v>650</v>
      </c>
    </row>
    <row r="40" spans="1:1" ht="30.75" x14ac:dyDescent="0.25">
      <c r="A40" s="322" t="s">
        <v>776</v>
      </c>
    </row>
    <row r="41" spans="1:1" ht="30.75" x14ac:dyDescent="0.25">
      <c r="A41" s="322" t="s">
        <v>777</v>
      </c>
    </row>
    <row r="42" spans="1:1" ht="30.75" x14ac:dyDescent="0.25">
      <c r="A42" s="322" t="s">
        <v>778</v>
      </c>
    </row>
    <row r="43" spans="1:1" ht="30.75" x14ac:dyDescent="0.25">
      <c r="A43" s="322" t="s">
        <v>779</v>
      </c>
    </row>
    <row r="44" spans="1:1" ht="30.75" x14ac:dyDescent="0.25">
      <c r="A44" s="208" t="s">
        <v>651</v>
      </c>
    </row>
    <row r="45" spans="1:1" ht="15.75" x14ac:dyDescent="0.25">
      <c r="A45" s="208" t="s">
        <v>652</v>
      </c>
    </row>
    <row r="46" spans="1:1" ht="15.75" x14ac:dyDescent="0.25">
      <c r="A46" s="208" t="s">
        <v>653</v>
      </c>
    </row>
    <row r="47" spans="1:1" ht="15.75" x14ac:dyDescent="0.25">
      <c r="A47" s="208" t="s">
        <v>654</v>
      </c>
    </row>
    <row r="48" spans="1:1" ht="15.75" x14ac:dyDescent="0.25">
      <c r="A48" s="208" t="s">
        <v>655</v>
      </c>
    </row>
    <row r="49" spans="1:1" ht="15.75" x14ac:dyDescent="0.25">
      <c r="A49" s="208" t="s">
        <v>656</v>
      </c>
    </row>
    <row r="50" spans="1:1" ht="15.75" x14ac:dyDescent="0.25">
      <c r="A50" s="208" t="s">
        <v>657</v>
      </c>
    </row>
    <row r="51" spans="1:1" ht="15.75" x14ac:dyDescent="0.25">
      <c r="A51" s="208" t="s">
        <v>658</v>
      </c>
    </row>
    <row r="52" spans="1:1" ht="15.75" x14ac:dyDescent="0.25">
      <c r="A52" s="208" t="s">
        <v>659</v>
      </c>
    </row>
    <row r="53" spans="1:1" ht="15.75" x14ac:dyDescent="0.25">
      <c r="A53" s="208" t="s">
        <v>660</v>
      </c>
    </row>
    <row r="54" spans="1:1" ht="15.75" x14ac:dyDescent="0.25">
      <c r="A54" s="208" t="s">
        <v>661</v>
      </c>
    </row>
    <row r="55" spans="1:1" ht="15.75" x14ac:dyDescent="0.25">
      <c r="A55" s="208" t="s">
        <v>662</v>
      </c>
    </row>
    <row r="56" spans="1:1" ht="15.75" x14ac:dyDescent="0.25">
      <c r="A56" s="208" t="s">
        <v>663</v>
      </c>
    </row>
    <row r="57" spans="1:1" ht="15.75" x14ac:dyDescent="0.25">
      <c r="A57" s="208" t="s">
        <v>664</v>
      </c>
    </row>
    <row r="58" spans="1:1" ht="45.75" x14ac:dyDescent="0.25">
      <c r="A58" s="208" t="s">
        <v>665</v>
      </c>
    </row>
    <row r="59" spans="1:1" ht="75.75" x14ac:dyDescent="0.25">
      <c r="A59" s="208" t="s">
        <v>666</v>
      </c>
    </row>
    <row r="60" spans="1:1" ht="75.75" x14ac:dyDescent="0.25">
      <c r="A60" s="208" t="s">
        <v>667</v>
      </c>
    </row>
    <row r="61" spans="1:1" ht="15.75" x14ac:dyDescent="0.25">
      <c r="A61" s="208" t="s">
        <v>668</v>
      </c>
    </row>
    <row r="62" spans="1:1" ht="45.75" x14ac:dyDescent="0.25">
      <c r="A62" s="208" t="s">
        <v>669</v>
      </c>
    </row>
    <row r="63" spans="1:1" ht="45.75" x14ac:dyDescent="0.25">
      <c r="A63" s="208" t="s">
        <v>670</v>
      </c>
    </row>
    <row r="64" spans="1:1" ht="75.75" x14ac:dyDescent="0.25">
      <c r="A64" s="208" t="s">
        <v>671</v>
      </c>
    </row>
    <row r="65" spans="1:1" ht="15.75" x14ac:dyDescent="0.25">
      <c r="A65" s="208" t="s">
        <v>672</v>
      </c>
    </row>
    <row r="66" spans="1:1" ht="30.75" x14ac:dyDescent="0.25">
      <c r="A66" s="208" t="s">
        <v>673</v>
      </c>
    </row>
    <row r="67" spans="1:1" ht="45.75" x14ac:dyDescent="0.25">
      <c r="A67" s="324" t="s">
        <v>744</v>
      </c>
    </row>
    <row r="68" spans="1:1" ht="30.75" x14ac:dyDescent="0.25">
      <c r="A68" s="327" t="s">
        <v>722</v>
      </c>
    </row>
    <row r="69" spans="1:1" ht="30.75" x14ac:dyDescent="0.25">
      <c r="A69" s="327" t="s">
        <v>723</v>
      </c>
    </row>
    <row r="70" spans="1:1" ht="30.75" x14ac:dyDescent="0.25">
      <c r="A70" s="327" t="s">
        <v>724</v>
      </c>
    </row>
    <row r="71" spans="1:1" ht="30.75" x14ac:dyDescent="0.25">
      <c r="A71" s="208" t="s">
        <v>674</v>
      </c>
    </row>
    <row r="72" spans="1:1" ht="15.75" x14ac:dyDescent="0.25">
      <c r="A72" s="208" t="s">
        <v>675</v>
      </c>
    </row>
    <row r="73" spans="1:1" ht="45.75" x14ac:dyDescent="0.25">
      <c r="A73" s="208" t="s">
        <v>676</v>
      </c>
    </row>
    <row r="74" spans="1:1" ht="15.75" x14ac:dyDescent="0.25">
      <c r="A74" s="208" t="s">
        <v>689</v>
      </c>
    </row>
    <row r="75" spans="1:1" ht="15.75" x14ac:dyDescent="0.25">
      <c r="A75" s="208" t="s">
        <v>690</v>
      </c>
    </row>
    <row r="76" spans="1:1" ht="15.75" x14ac:dyDescent="0.25">
      <c r="A76" s="208" t="s">
        <v>691</v>
      </c>
    </row>
    <row r="77" spans="1:1" ht="15.75" x14ac:dyDescent="0.25">
      <c r="A77" s="208" t="s">
        <v>692</v>
      </c>
    </row>
    <row r="78" spans="1:1" ht="15.75" x14ac:dyDescent="0.25">
      <c r="A78" s="208" t="s">
        <v>693</v>
      </c>
    </row>
    <row r="79" spans="1:1" ht="15.75" x14ac:dyDescent="0.25">
      <c r="A79" s="208" t="s">
        <v>694</v>
      </c>
    </row>
    <row r="80" spans="1:1" ht="15.75" x14ac:dyDescent="0.25">
      <c r="A80" s="208" t="s">
        <v>677</v>
      </c>
    </row>
    <row r="81" spans="1:1" ht="30.75" x14ac:dyDescent="0.25">
      <c r="A81" s="208" t="s">
        <v>678</v>
      </c>
    </row>
    <row r="82" spans="1:1" ht="45.75" x14ac:dyDescent="0.25">
      <c r="A82" s="320" t="s">
        <v>740</v>
      </c>
    </row>
    <row r="83" spans="1:1" ht="30.75" x14ac:dyDescent="0.25">
      <c r="A83" s="327" t="s">
        <v>725</v>
      </c>
    </row>
    <row r="84" spans="1:1" ht="30.75" x14ac:dyDescent="0.25">
      <c r="A84" s="327" t="s">
        <v>726</v>
      </c>
    </row>
    <row r="85" spans="1:1" ht="30.75" x14ac:dyDescent="0.25">
      <c r="A85" s="327" t="s">
        <v>727</v>
      </c>
    </row>
    <row r="86" spans="1:1" ht="30.75" x14ac:dyDescent="0.25">
      <c r="A86" s="208" t="s">
        <v>679</v>
      </c>
    </row>
    <row r="87" spans="1:1" ht="15.75" x14ac:dyDescent="0.25">
      <c r="A87" s="208" t="s">
        <v>680</v>
      </c>
    </row>
    <row r="88" spans="1:1" ht="45.75" x14ac:dyDescent="0.25">
      <c r="A88" s="208" t="s">
        <v>681</v>
      </c>
    </row>
    <row r="89" spans="1:1" ht="15.75" x14ac:dyDescent="0.25">
      <c r="A89" s="208" t="s">
        <v>695</v>
      </c>
    </row>
    <row r="90" spans="1:1" ht="15.75" x14ac:dyDescent="0.25">
      <c r="A90" s="208" t="s">
        <v>696</v>
      </c>
    </row>
    <row r="91" spans="1:1" ht="15.75" x14ac:dyDescent="0.25">
      <c r="A91" s="208" t="s">
        <v>697</v>
      </c>
    </row>
    <row r="92" spans="1:1" ht="15.75" x14ac:dyDescent="0.25">
      <c r="A92" s="208" t="s">
        <v>698</v>
      </c>
    </row>
    <row r="93" spans="1:1" ht="15.75" x14ac:dyDescent="0.25">
      <c r="A93" s="208" t="s">
        <v>699</v>
      </c>
    </row>
    <row r="94" spans="1:1" ht="15.75" x14ac:dyDescent="0.25">
      <c r="A94" s="208" t="s">
        <v>700</v>
      </c>
    </row>
    <row r="95" spans="1:1" ht="15.75" x14ac:dyDescent="0.25">
      <c r="A95" s="208" t="s">
        <v>682</v>
      </c>
    </row>
    <row r="96" spans="1:1" ht="30.75" x14ac:dyDescent="0.25">
      <c r="A96" s="208" t="s">
        <v>683</v>
      </c>
    </row>
    <row r="97" spans="1:1" ht="45.75" x14ac:dyDescent="0.25">
      <c r="A97" s="320" t="s">
        <v>741</v>
      </c>
    </row>
    <row r="98" spans="1:1" ht="30.75" x14ac:dyDescent="0.25">
      <c r="A98" s="327" t="s">
        <v>728</v>
      </c>
    </row>
    <row r="99" spans="1:1" ht="30.75" x14ac:dyDescent="0.25">
      <c r="A99" s="327" t="s">
        <v>729</v>
      </c>
    </row>
    <row r="100" spans="1:1" ht="30.75" x14ac:dyDescent="0.25">
      <c r="A100" s="327" t="s">
        <v>730</v>
      </c>
    </row>
    <row r="101" spans="1:1" ht="30.75" x14ac:dyDescent="0.25">
      <c r="A101" s="208" t="s">
        <v>684</v>
      </c>
    </row>
    <row r="102" spans="1:1" ht="15.75" x14ac:dyDescent="0.25">
      <c r="A102" s="208" t="s">
        <v>685</v>
      </c>
    </row>
    <row r="103" spans="1:1" ht="45.75" x14ac:dyDescent="0.25">
      <c r="A103" s="208" t="s">
        <v>686</v>
      </c>
    </row>
    <row r="104" spans="1:1" ht="15.75" x14ac:dyDescent="0.25">
      <c r="A104" s="208" t="s">
        <v>701</v>
      </c>
    </row>
    <row r="105" spans="1:1" ht="15.75" x14ac:dyDescent="0.25">
      <c r="A105" s="208" t="s">
        <v>702</v>
      </c>
    </row>
    <row r="106" spans="1:1" ht="15.75" x14ac:dyDescent="0.25">
      <c r="A106" s="208" t="s">
        <v>703</v>
      </c>
    </row>
    <row r="107" spans="1:1" ht="15.75" x14ac:dyDescent="0.25">
      <c r="A107" s="208" t="s">
        <v>704</v>
      </c>
    </row>
    <row r="108" spans="1:1" ht="15.75" x14ac:dyDescent="0.25">
      <c r="A108" s="208" t="s">
        <v>705</v>
      </c>
    </row>
    <row r="109" spans="1:1" ht="15.75" x14ac:dyDescent="0.25">
      <c r="A109" s="208" t="s">
        <v>706</v>
      </c>
    </row>
    <row r="110" spans="1:1" ht="15.75" x14ac:dyDescent="0.25">
      <c r="A110" s="208" t="s">
        <v>687</v>
      </c>
    </row>
    <row r="111" spans="1:1" ht="15.75" x14ac:dyDescent="0.25">
      <c r="A111" s="208" t="s">
        <v>707</v>
      </c>
    </row>
    <row r="112" spans="1:1" ht="15.75" x14ac:dyDescent="0.25">
      <c r="A112" s="208" t="s">
        <v>708</v>
      </c>
    </row>
    <row r="113" spans="1:1" ht="15.75" x14ac:dyDescent="0.25">
      <c r="A113" s="208" t="s">
        <v>709</v>
      </c>
    </row>
    <row r="114" spans="1:1" ht="15.75" x14ac:dyDescent="0.25">
      <c r="A114" s="208" t="s">
        <v>710</v>
      </c>
    </row>
    <row r="115" spans="1:1" ht="15.75" x14ac:dyDescent="0.25">
      <c r="A115" s="208" t="s">
        <v>711</v>
      </c>
    </row>
    <row r="116" spans="1:1" ht="15.75" x14ac:dyDescent="0.25">
      <c r="A116" s="208" t="s">
        <v>712</v>
      </c>
    </row>
    <row r="117" spans="1:1" ht="15.75" x14ac:dyDescent="0.25">
      <c r="A117" s="208" t="s">
        <v>688</v>
      </c>
    </row>
    <row r="118" spans="1:1" ht="15.75" hidden="1" x14ac:dyDescent="0.25">
      <c r="A118" s="106"/>
    </row>
    <row r="119" spans="1:1" ht="15.75" hidden="1" x14ac:dyDescent="0.25">
      <c r="A119" s="106"/>
    </row>
    <row r="121" spans="1:1" s="210" customFormat="1" hidden="1" x14ac:dyDescent="0.25">
      <c r="A121" s="10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topLeftCell="A6" zoomScale="71" zoomScaleNormal="100" zoomScaleSheetLayoutView="55" workbookViewId="0">
      <selection activeCell="C32" sqref="C32"/>
    </sheetView>
  </sheetViews>
  <sheetFormatPr defaultColWidth="0" defaultRowHeight="15" zeroHeight="1" x14ac:dyDescent="0.2"/>
  <cols>
    <col min="1" max="1" width="2.7109375" style="18" customWidth="1"/>
    <col min="2" max="2" width="6.7109375" style="18" customWidth="1"/>
    <col min="3" max="3" width="11.85546875" style="18" customWidth="1"/>
    <col min="4" max="4" width="42" style="18" customWidth="1"/>
    <col min="5" max="5" width="29.7109375" style="238" customWidth="1"/>
    <col min="6" max="6" width="28.7109375" style="238" bestFit="1" customWidth="1"/>
    <col min="7" max="7" width="22" style="238" customWidth="1"/>
    <col min="8" max="8" width="20.85546875" style="238" bestFit="1" customWidth="1"/>
    <col min="9" max="9" width="19.140625" style="238" customWidth="1"/>
    <col min="10" max="10" width="22.7109375" style="18" customWidth="1"/>
    <col min="11" max="11" width="24.42578125" style="18" customWidth="1"/>
    <col min="12" max="12" width="17.7109375" style="18" hidden="1" customWidth="1"/>
    <col min="13" max="14" width="22.42578125" style="18" hidden="1" customWidth="1"/>
    <col min="15" max="15" width="21" style="18" hidden="1" customWidth="1"/>
    <col min="16" max="16" width="21.28515625" style="18" hidden="1" customWidth="1"/>
    <col min="17" max="17" width="21.140625" style="18" hidden="1" customWidth="1"/>
    <col min="18" max="21" width="22.42578125" style="18" hidden="1" customWidth="1"/>
    <col min="22" max="22" width="19" style="18" hidden="1" customWidth="1"/>
    <col min="23" max="16384" width="9.140625" style="18" hidden="1"/>
  </cols>
  <sheetData>
    <row r="1" spans="1:19" x14ac:dyDescent="0.2">
      <c r="A1" s="212" t="s">
        <v>756</v>
      </c>
      <c r="B1" s="86" t="s">
        <v>270</v>
      </c>
      <c r="E1" s="108"/>
      <c r="F1" s="18"/>
      <c r="G1" s="18"/>
      <c r="H1" s="18"/>
      <c r="I1" s="108"/>
      <c r="K1" s="108" t="s">
        <v>268</v>
      </c>
      <c r="L1" s="108"/>
    </row>
    <row r="2" spans="1:19" ht="15.75" thickBot="1" x14ac:dyDescent="0.25">
      <c r="B2" s="213" t="s">
        <v>269</v>
      </c>
      <c r="C2" s="32"/>
      <c r="D2" s="32"/>
      <c r="E2" s="115"/>
      <c r="F2" s="32"/>
      <c r="G2" s="32"/>
      <c r="H2" s="32"/>
      <c r="I2" s="115"/>
      <c r="J2" s="32"/>
      <c r="K2" s="115"/>
      <c r="L2" s="108"/>
    </row>
    <row r="3" spans="1:19" x14ac:dyDescent="0.2">
      <c r="B3" s="12"/>
      <c r="C3" s="12"/>
      <c r="D3" s="12"/>
      <c r="E3" s="18"/>
      <c r="F3" s="18"/>
      <c r="G3" s="18"/>
      <c r="H3" s="18"/>
      <c r="I3" s="18"/>
    </row>
    <row r="4" spans="1:19" s="86" customFormat="1" x14ac:dyDescent="0.2">
      <c r="B4" s="87" t="s">
        <v>786</v>
      </c>
    </row>
    <row r="5" spans="1:19" ht="18" x14ac:dyDescent="0.2">
      <c r="B5" s="116" t="str">
        <f>'1. Information'!B5</f>
        <v>Annual Mental Health Services Act (MHSA) Revenue and Expenditure Report</v>
      </c>
      <c r="D5" s="1"/>
      <c r="E5" s="1"/>
      <c r="F5" s="1"/>
      <c r="G5" s="1"/>
      <c r="H5" s="1"/>
      <c r="I5" s="1"/>
    </row>
    <row r="6" spans="1:19" ht="18" x14ac:dyDescent="0.2">
      <c r="B6" s="116" t="str">
        <f>'1. Information'!B6</f>
        <v>Fiscal Year: 2023-2024</v>
      </c>
      <c r="D6" s="1"/>
      <c r="E6" s="1"/>
      <c r="F6" s="1"/>
      <c r="G6" s="1"/>
      <c r="H6" s="1"/>
      <c r="I6" s="1"/>
    </row>
    <row r="7" spans="1:19" ht="18" x14ac:dyDescent="0.2">
      <c r="B7" s="116" t="s">
        <v>290</v>
      </c>
      <c r="D7" s="1"/>
      <c r="E7" s="1"/>
      <c r="F7" s="1"/>
      <c r="G7" s="1"/>
      <c r="H7" s="1"/>
      <c r="I7" s="1"/>
    </row>
    <row r="8" spans="1:19" ht="15.75" x14ac:dyDescent="0.2">
      <c r="D8" s="14"/>
      <c r="E8" s="14"/>
      <c r="F8" s="14"/>
      <c r="G8" s="14"/>
      <c r="H8" s="14"/>
      <c r="I8" s="18"/>
    </row>
    <row r="9" spans="1:19" ht="15.75" x14ac:dyDescent="0.25">
      <c r="C9" s="105" t="s">
        <v>0</v>
      </c>
      <c r="D9" s="255" t="str">
        <f>IF(ISBLANK('1. Information'!D11),"",'1. Information'!D11)</f>
        <v>Sacramento</v>
      </c>
      <c r="E9" s="18"/>
      <c r="F9" s="124" t="s">
        <v>1</v>
      </c>
      <c r="G9" s="311">
        <f>IF(ISBLANK('1. Information'!D9),"",'1. Information'!D9)</f>
        <v>45684</v>
      </c>
      <c r="H9" s="18"/>
      <c r="I9" s="18"/>
      <c r="L9"/>
      <c r="M9"/>
      <c r="N9"/>
      <c r="O9"/>
      <c r="P9"/>
      <c r="Q9"/>
      <c r="R9"/>
      <c r="S9"/>
    </row>
    <row r="10" spans="1:19" ht="15.75" x14ac:dyDescent="0.25">
      <c r="C10" s="2"/>
      <c r="D10" s="2"/>
      <c r="E10" s="8"/>
      <c r="F10" s="2"/>
      <c r="G10" s="15"/>
      <c r="H10" s="18"/>
      <c r="I10" s="18"/>
      <c r="L10"/>
      <c r="M10"/>
      <c r="N10"/>
      <c r="O10"/>
      <c r="P10"/>
      <c r="Q10"/>
      <c r="R10"/>
      <c r="S10"/>
    </row>
    <row r="11" spans="1:19" ht="18.75" thickBot="1" x14ac:dyDescent="0.3">
      <c r="B11" s="125" t="s">
        <v>211</v>
      </c>
      <c r="C11" s="128"/>
      <c r="D11" s="128"/>
      <c r="E11" s="148"/>
      <c r="F11" s="128"/>
      <c r="G11" s="187"/>
      <c r="H11" s="147"/>
      <c r="I11" s="147"/>
      <c r="J11" s="147"/>
      <c r="K11" s="147"/>
      <c r="L11"/>
      <c r="M11"/>
      <c r="N11"/>
      <c r="O11"/>
      <c r="P11"/>
      <c r="Q11"/>
      <c r="R11"/>
      <c r="S11"/>
    </row>
    <row r="12" spans="1:19" ht="16.5" thickTop="1" x14ac:dyDescent="0.25">
      <c r="B12" s="2"/>
      <c r="C12" s="2"/>
      <c r="D12" s="2"/>
      <c r="E12" s="8"/>
      <c r="F12" s="2"/>
      <c r="G12" s="15"/>
      <c r="H12" s="18"/>
      <c r="I12" s="18"/>
      <c r="L12"/>
      <c r="M12"/>
      <c r="N12"/>
      <c r="O12"/>
      <c r="P12"/>
      <c r="Q12"/>
      <c r="R12"/>
    </row>
    <row r="13" spans="1:19" ht="15.75" x14ac:dyDescent="0.25">
      <c r="C13" s="2"/>
      <c r="D13" s="2"/>
      <c r="E13" s="188"/>
      <c r="F13" s="121" t="s">
        <v>22</v>
      </c>
      <c r="G13" s="121" t="s">
        <v>23</v>
      </c>
      <c r="H13" s="121" t="s">
        <v>25</v>
      </c>
      <c r="I13" s="169" t="s">
        <v>199</v>
      </c>
      <c r="J13" s="121" t="s">
        <v>200</v>
      </c>
      <c r="K13" s="121" t="s">
        <v>201</v>
      </c>
      <c r="L13"/>
      <c r="M13"/>
      <c r="N13"/>
    </row>
    <row r="14" spans="1:19" ht="47.25" x14ac:dyDescent="0.25">
      <c r="C14" s="189"/>
      <c r="D14" s="189"/>
      <c r="E14" s="189"/>
      <c r="F14" s="132" t="s">
        <v>276</v>
      </c>
      <c r="G14" s="133" t="s">
        <v>4</v>
      </c>
      <c r="H14" s="133" t="s">
        <v>5</v>
      </c>
      <c r="I14" s="133" t="s">
        <v>24</v>
      </c>
      <c r="J14" s="133" t="s">
        <v>12</v>
      </c>
      <c r="K14" s="153" t="s">
        <v>216</v>
      </c>
      <c r="L14"/>
      <c r="M14"/>
    </row>
    <row r="15" spans="1:19" ht="15.75" x14ac:dyDescent="0.25">
      <c r="B15" s="154">
        <v>1</v>
      </c>
      <c r="C15" s="105" t="s">
        <v>13</v>
      </c>
      <c r="D15" s="136"/>
      <c r="E15" s="138"/>
      <c r="F15" s="224"/>
      <c r="G15" s="224"/>
      <c r="H15" s="224"/>
      <c r="I15" s="224"/>
      <c r="J15" s="224"/>
      <c r="K15" s="268">
        <f>SUM(F15:J15)</f>
        <v>0</v>
      </c>
      <c r="L15"/>
      <c r="M15"/>
    </row>
    <row r="16" spans="1:19" ht="15.75" x14ac:dyDescent="0.25">
      <c r="B16" s="154">
        <v>2</v>
      </c>
      <c r="C16" s="105" t="s">
        <v>14</v>
      </c>
      <c r="D16" s="136"/>
      <c r="E16" s="138"/>
      <c r="F16" s="224"/>
      <c r="G16" s="224"/>
      <c r="H16" s="224"/>
      <c r="I16" s="224"/>
      <c r="J16" s="224"/>
      <c r="K16" s="268">
        <f t="shared" ref="K16:K21" si="0">SUM(F16:J16)</f>
        <v>0</v>
      </c>
      <c r="L16"/>
      <c r="M16"/>
    </row>
    <row r="17" spans="2:19" ht="15.75" x14ac:dyDescent="0.25">
      <c r="B17" s="154">
        <v>3</v>
      </c>
      <c r="C17" s="105" t="s">
        <v>195</v>
      </c>
      <c r="D17" s="136"/>
      <c r="E17" s="138"/>
      <c r="F17" s="224"/>
      <c r="G17" s="224"/>
      <c r="H17" s="224"/>
      <c r="I17" s="224"/>
      <c r="J17" s="224"/>
      <c r="K17" s="268">
        <f t="shared" si="0"/>
        <v>0</v>
      </c>
      <c r="L17"/>
      <c r="M17"/>
    </row>
    <row r="18" spans="2:19" ht="15.75" x14ac:dyDescent="0.25">
      <c r="B18" s="154">
        <v>4</v>
      </c>
      <c r="C18" s="105" t="s">
        <v>186</v>
      </c>
      <c r="D18" s="136"/>
      <c r="E18" s="138"/>
      <c r="F18" s="224"/>
      <c r="G18" s="295"/>
      <c r="H18" s="295"/>
      <c r="I18" s="295"/>
      <c r="J18" s="295"/>
      <c r="K18" s="268">
        <f>F18</f>
        <v>0</v>
      </c>
      <c r="L18"/>
      <c r="M18"/>
    </row>
    <row r="19" spans="2:19" ht="15.75" x14ac:dyDescent="0.25">
      <c r="B19" s="154">
        <v>5</v>
      </c>
      <c r="C19" s="105" t="s">
        <v>289</v>
      </c>
      <c r="D19" s="136"/>
      <c r="E19" s="138"/>
      <c r="F19" s="224"/>
      <c r="G19" s="295"/>
      <c r="H19" s="295"/>
      <c r="I19" s="295"/>
      <c r="J19" s="295"/>
      <c r="K19" s="268">
        <f>F19</f>
        <v>0</v>
      </c>
      <c r="L19"/>
      <c r="M19"/>
    </row>
    <row r="20" spans="2:19" ht="15.75" x14ac:dyDescent="0.25">
      <c r="B20" s="154">
        <v>6</v>
      </c>
      <c r="C20" s="136" t="s">
        <v>150</v>
      </c>
      <c r="D20" s="138"/>
      <c r="E20" s="137"/>
      <c r="F20" s="312">
        <f>SUM(E28:E32)</f>
        <v>1821026.173</v>
      </c>
      <c r="G20" s="313">
        <f t="shared" ref="G20:I20" si="1">SUM(F28:F32)</f>
        <v>0</v>
      </c>
      <c r="H20" s="312">
        <f t="shared" si="1"/>
        <v>0</v>
      </c>
      <c r="I20" s="312">
        <f t="shared" si="1"/>
        <v>0</v>
      </c>
      <c r="J20" s="312">
        <f>SUM(I28:I32)</f>
        <v>0</v>
      </c>
      <c r="K20" s="269">
        <f t="shared" si="0"/>
        <v>1821026.173</v>
      </c>
      <c r="L20"/>
      <c r="M20"/>
    </row>
    <row r="21" spans="2:19" ht="30.95" customHeight="1" x14ac:dyDescent="0.25">
      <c r="B21" s="154">
        <v>7</v>
      </c>
      <c r="C21" s="155" t="s">
        <v>185</v>
      </c>
      <c r="D21" s="155"/>
      <c r="E21" s="155"/>
      <c r="F21" s="296">
        <f>SUM(F15:F17,F19:F20)</f>
        <v>1821026.173</v>
      </c>
      <c r="G21" s="271">
        <f>SUM(G15:G17,G20)</f>
        <v>0</v>
      </c>
      <c r="H21" s="270">
        <f>SUM(H15:H17,H20)</f>
        <v>0</v>
      </c>
      <c r="I21" s="270">
        <f>SUM(I15:I17,I20)</f>
        <v>0</v>
      </c>
      <c r="J21" s="270">
        <f>SUM(J15:J17,J20)</f>
        <v>0</v>
      </c>
      <c r="K21" s="296">
        <f t="shared" si="0"/>
        <v>1821026.173</v>
      </c>
      <c r="L21"/>
      <c r="M21"/>
    </row>
    <row r="22" spans="2:19" x14ac:dyDescent="0.2">
      <c r="E22" s="18"/>
      <c r="F22" s="18"/>
      <c r="G22" s="18"/>
      <c r="H22" s="18"/>
      <c r="I22" s="18"/>
    </row>
    <row r="23" spans="2:19" ht="15.75" x14ac:dyDescent="0.25">
      <c r="C23" s="9"/>
      <c r="E23" s="18"/>
      <c r="F23" s="18"/>
      <c r="G23" s="18"/>
      <c r="H23" s="18"/>
      <c r="I23" s="18"/>
    </row>
    <row r="24" spans="2:19" ht="18.75" thickBot="1" x14ac:dyDescent="0.3">
      <c r="B24" s="142" t="s">
        <v>212</v>
      </c>
      <c r="C24" s="143"/>
      <c r="D24" s="147"/>
      <c r="E24" s="147"/>
      <c r="F24" s="147"/>
      <c r="G24" s="147"/>
      <c r="H24" s="147"/>
      <c r="I24" s="147"/>
      <c r="J24" s="147"/>
      <c r="K24"/>
      <c r="L24"/>
      <c r="M24"/>
      <c r="N24"/>
      <c r="O24"/>
      <c r="P24"/>
      <c r="Q24"/>
      <c r="R24"/>
      <c r="S24"/>
    </row>
    <row r="25" spans="2:19" ht="16.5" thickTop="1" x14ac:dyDescent="0.25">
      <c r="B25" s="9"/>
      <c r="C25" s="9"/>
      <c r="E25" s="18"/>
      <c r="F25" s="18"/>
      <c r="G25" s="18"/>
      <c r="H25" s="18"/>
      <c r="I25" s="18"/>
      <c r="K25"/>
      <c r="L25"/>
      <c r="M25"/>
      <c r="N25"/>
      <c r="O25"/>
      <c r="P25"/>
      <c r="Q25"/>
      <c r="R25"/>
    </row>
    <row r="26" spans="2:19" ht="15.75" x14ac:dyDescent="0.25">
      <c r="B26" s="9"/>
      <c r="C26" s="154" t="s">
        <v>22</v>
      </c>
      <c r="D26" s="121" t="s">
        <v>23</v>
      </c>
      <c r="E26" s="121" t="s">
        <v>25</v>
      </c>
      <c r="F26" s="168" t="s">
        <v>199</v>
      </c>
      <c r="G26" s="121" t="s">
        <v>200</v>
      </c>
      <c r="H26" s="121" t="s">
        <v>201</v>
      </c>
      <c r="I26" s="121" t="s">
        <v>210</v>
      </c>
      <c r="J26" s="121" t="s">
        <v>202</v>
      </c>
      <c r="K26"/>
      <c r="L26"/>
      <c r="M26"/>
      <c r="N26"/>
      <c r="O26"/>
      <c r="P26"/>
      <c r="Q26"/>
      <c r="R26"/>
    </row>
    <row r="27" spans="2:19" ht="47.25" x14ac:dyDescent="0.25">
      <c r="B27" s="170" t="s">
        <v>117</v>
      </c>
      <c r="C27" s="173" t="s">
        <v>165</v>
      </c>
      <c r="D27" s="173" t="s">
        <v>17</v>
      </c>
      <c r="E27" s="132" t="s">
        <v>276</v>
      </c>
      <c r="F27" s="190" t="s">
        <v>4</v>
      </c>
      <c r="G27" s="146" t="s">
        <v>5</v>
      </c>
      <c r="H27" s="146" t="s">
        <v>24</v>
      </c>
      <c r="I27" s="146" t="s">
        <v>12</v>
      </c>
      <c r="J27" s="175" t="s">
        <v>216</v>
      </c>
      <c r="K27"/>
      <c r="L27"/>
      <c r="M27"/>
      <c r="N27"/>
      <c r="O27"/>
      <c r="P27"/>
      <c r="Q27"/>
      <c r="R27"/>
    </row>
    <row r="28" spans="2:19" ht="15.75" x14ac:dyDescent="0.25">
      <c r="B28" s="154">
        <v>8</v>
      </c>
      <c r="C28" s="298">
        <f t="shared" ref="C28:C32" si="2">IF(J28&lt;&gt;0,VLOOKUP($D$9,Info_County_Code,2,FALSE),"")</f>
        <v>34</v>
      </c>
      <c r="D28" s="251" t="s">
        <v>96</v>
      </c>
      <c r="E28" s="236">
        <v>363974.14999999997</v>
      </c>
      <c r="F28" s="236"/>
      <c r="G28" s="236"/>
      <c r="H28" s="236"/>
      <c r="I28" s="236"/>
      <c r="J28" s="314">
        <f>SUM(E28:I28)</f>
        <v>363974.14999999997</v>
      </c>
      <c r="K28"/>
      <c r="L28"/>
      <c r="M28"/>
      <c r="N28"/>
      <c r="O28"/>
      <c r="P28"/>
      <c r="Q28"/>
      <c r="R28"/>
    </row>
    <row r="29" spans="2:19" ht="15.75" x14ac:dyDescent="0.25">
      <c r="B29" s="154">
        <v>9</v>
      </c>
      <c r="C29" s="298">
        <f t="shared" si="2"/>
        <v>34</v>
      </c>
      <c r="D29" s="251" t="s">
        <v>97</v>
      </c>
      <c r="E29" s="236">
        <v>564288.82999999996</v>
      </c>
      <c r="F29" s="236"/>
      <c r="G29" s="236"/>
      <c r="H29" s="236"/>
      <c r="I29" s="236"/>
      <c r="J29" s="314">
        <f t="shared" ref="J29:J32" si="3">SUM(E29:I29)</f>
        <v>564288.82999999996</v>
      </c>
      <c r="K29"/>
      <c r="L29"/>
      <c r="M29"/>
      <c r="N29"/>
      <c r="O29"/>
      <c r="P29"/>
      <c r="Q29"/>
      <c r="R29"/>
    </row>
    <row r="30" spans="2:19" ht="15.75" x14ac:dyDescent="0.25">
      <c r="B30" s="154">
        <v>10</v>
      </c>
      <c r="C30" s="298">
        <f t="shared" si="2"/>
        <v>34</v>
      </c>
      <c r="D30" s="211" t="s">
        <v>288</v>
      </c>
      <c r="E30" s="236">
        <v>605419.17299999995</v>
      </c>
      <c r="F30" s="236"/>
      <c r="G30" s="236"/>
      <c r="H30" s="236"/>
      <c r="I30" s="236"/>
      <c r="J30" s="314">
        <f t="shared" si="3"/>
        <v>605419.17299999995</v>
      </c>
      <c r="K30"/>
      <c r="L30"/>
      <c r="M30"/>
      <c r="N30"/>
      <c r="O30"/>
      <c r="P30"/>
      <c r="Q30"/>
      <c r="R30"/>
    </row>
    <row r="31" spans="2:19" ht="15.75" x14ac:dyDescent="0.25">
      <c r="B31" s="154">
        <v>11</v>
      </c>
      <c r="C31" s="298">
        <f t="shared" si="2"/>
        <v>34</v>
      </c>
      <c r="D31" s="251" t="s">
        <v>99</v>
      </c>
      <c r="E31" s="236">
        <v>287344.02</v>
      </c>
      <c r="F31" s="236"/>
      <c r="G31" s="236"/>
      <c r="H31" s="236"/>
      <c r="I31" s="236"/>
      <c r="J31" s="314">
        <f t="shared" si="3"/>
        <v>287344.02</v>
      </c>
      <c r="K31"/>
      <c r="L31"/>
      <c r="M31"/>
      <c r="N31"/>
      <c r="O31"/>
      <c r="P31"/>
      <c r="Q31"/>
      <c r="R31"/>
    </row>
    <row r="32" spans="2:19" ht="15.75" x14ac:dyDescent="0.25">
      <c r="B32" s="154">
        <v>12</v>
      </c>
      <c r="C32" s="298" t="str">
        <f t="shared" si="2"/>
        <v/>
      </c>
      <c r="D32" s="251" t="s">
        <v>100</v>
      </c>
      <c r="E32" s="236"/>
      <c r="F32" s="236"/>
      <c r="G32" s="236"/>
      <c r="H32" s="236"/>
      <c r="I32" s="236"/>
      <c r="J32" s="314">
        <f t="shared" si="3"/>
        <v>0</v>
      </c>
      <c r="K32"/>
      <c r="L32"/>
      <c r="M32"/>
      <c r="N32"/>
      <c r="O32"/>
      <c r="P32"/>
      <c r="Q32"/>
      <c r="R32"/>
    </row>
  </sheetData>
  <sheetProtection algorithmName="SHA-512" hashValue="tQKCr8VymU41GrMDP5gC9Jl+CJbhwbwBmRs3ijHTVuTJ7Y+ljw0860abZ/CvPX2o3/pg1D2LcQ1Gfl5J1pUZ7Q==" saltValue="Tfc+6a1HIYc1qOIKnP3DCw==" spinCount="100000" sheet="1" objects="1" scenarios="1" selectLockedCells="1"/>
  <customSheetViews>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15" workbookViewId="0">
      <selection activeCell="A37" sqref="A37"/>
    </sheetView>
  </sheetViews>
  <sheetFormatPr defaultColWidth="0" defaultRowHeight="15" zeroHeight="1" x14ac:dyDescent="0.25"/>
  <cols>
    <col min="1" max="1" width="128" style="207" customWidth="1"/>
    <col min="2" max="2" width="9.140625" style="207" hidden="1" customWidth="1"/>
    <col min="3" max="16384" width="9.140625" style="207" hidden="1"/>
  </cols>
  <sheetData>
    <row r="1" spans="1:1" ht="12" customHeight="1" x14ac:dyDescent="0.25">
      <c r="A1" s="316" t="s">
        <v>598</v>
      </c>
    </row>
    <row r="2" spans="1:1" ht="15.75" x14ac:dyDescent="0.25">
      <c r="A2" s="208" t="s">
        <v>305</v>
      </c>
    </row>
    <row r="3" spans="1:1" ht="15.75" x14ac:dyDescent="0.25">
      <c r="A3" s="208" t="s">
        <v>304</v>
      </c>
    </row>
    <row r="4" spans="1:1" ht="15.75" x14ac:dyDescent="0.25">
      <c r="A4" s="208" t="s">
        <v>449</v>
      </c>
    </row>
    <row r="5" spans="1:1" ht="15.75" x14ac:dyDescent="0.25">
      <c r="A5" s="208" t="s">
        <v>450</v>
      </c>
    </row>
    <row r="6" spans="1:1" ht="15.75" x14ac:dyDescent="0.25">
      <c r="A6" s="208" t="s">
        <v>451</v>
      </c>
    </row>
    <row r="7" spans="1:1" ht="15.75" x14ac:dyDescent="0.25">
      <c r="A7" s="208" t="s">
        <v>583</v>
      </c>
    </row>
    <row r="8" spans="1:1" ht="45.75" x14ac:dyDescent="0.25">
      <c r="A8" s="208" t="s">
        <v>452</v>
      </c>
    </row>
    <row r="9" spans="1:1" ht="15.75" x14ac:dyDescent="0.25">
      <c r="A9" s="208" t="s">
        <v>411</v>
      </c>
    </row>
    <row r="10" spans="1:1" ht="15.75" x14ac:dyDescent="0.25">
      <c r="A10" s="208" t="s">
        <v>453</v>
      </c>
    </row>
    <row r="11" spans="1:1" ht="15.75" x14ac:dyDescent="0.25">
      <c r="A11" s="208" t="s">
        <v>454</v>
      </c>
    </row>
    <row r="12" spans="1:1" ht="15.75" x14ac:dyDescent="0.25">
      <c r="A12" s="208" t="s">
        <v>455</v>
      </c>
    </row>
    <row r="13" spans="1:1" ht="15.75" x14ac:dyDescent="0.25">
      <c r="A13" s="208" t="s">
        <v>588</v>
      </c>
    </row>
    <row r="14" spans="1:1" ht="15.75" x14ac:dyDescent="0.25">
      <c r="A14" s="208" t="s">
        <v>456</v>
      </c>
    </row>
    <row r="15" spans="1:1" ht="15.75" x14ac:dyDescent="0.25">
      <c r="A15" s="208" t="s">
        <v>406</v>
      </c>
    </row>
    <row r="16" spans="1:1" ht="135.75" x14ac:dyDescent="0.25">
      <c r="A16" s="208" t="s">
        <v>457</v>
      </c>
    </row>
    <row r="17" spans="1:1" ht="15.75" x14ac:dyDescent="0.25">
      <c r="A17" s="208" t="s">
        <v>458</v>
      </c>
    </row>
    <row r="18" spans="1:1" ht="15.75" x14ac:dyDescent="0.25">
      <c r="A18" s="208" t="s">
        <v>459</v>
      </c>
    </row>
    <row r="19" spans="1:1" ht="15.75" x14ac:dyDescent="0.25">
      <c r="A19" s="208" t="s">
        <v>589</v>
      </c>
    </row>
    <row r="20" spans="1:1" ht="15.75" x14ac:dyDescent="0.25">
      <c r="A20" s="208" t="s">
        <v>460</v>
      </c>
    </row>
    <row r="21" spans="1:1" ht="15.75" x14ac:dyDescent="0.25">
      <c r="A21" s="208" t="s">
        <v>432</v>
      </c>
    </row>
    <row r="22" spans="1:1" ht="30.75" x14ac:dyDescent="0.25">
      <c r="A22" s="208" t="s">
        <v>461</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462</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15.75" x14ac:dyDescent="0.25">
      <c r="A34" s="208" t="s">
        <v>463</v>
      </c>
    </row>
    <row r="35" spans="1:1" ht="15.75" x14ac:dyDescent="0.25">
      <c r="A35" s="208" t="s">
        <v>464</v>
      </c>
    </row>
    <row r="36" spans="1:1" ht="15.75" x14ac:dyDescent="0.25">
      <c r="A36" s="208" t="s">
        <v>465</v>
      </c>
    </row>
    <row r="37" spans="1:1" ht="15.75" x14ac:dyDescent="0.25">
      <c r="A37" s="208" t="s">
        <v>466</v>
      </c>
    </row>
    <row r="38" spans="1:1" ht="15.75" x14ac:dyDescent="0.25">
      <c r="A38" s="208" t="s">
        <v>467</v>
      </c>
    </row>
    <row r="39" spans="1:1" ht="15.75" x14ac:dyDescent="0.25">
      <c r="A39" s="208" t="s">
        <v>468</v>
      </c>
    </row>
    <row r="40" spans="1:1" ht="15.75" x14ac:dyDescent="0.25">
      <c r="A40" s="208" t="s">
        <v>469</v>
      </c>
    </row>
    <row r="41" spans="1:1" ht="15.75" x14ac:dyDescent="0.25">
      <c r="A41" s="208" t="s">
        <v>470</v>
      </c>
    </row>
    <row r="42" spans="1:1" ht="15.75" x14ac:dyDescent="0.25">
      <c r="A42" s="208" t="s">
        <v>471</v>
      </c>
    </row>
    <row r="43" spans="1:1" ht="15.75" x14ac:dyDescent="0.25">
      <c r="A43" s="208" t="s">
        <v>472</v>
      </c>
    </row>
    <row r="44" spans="1:1" ht="15.75" x14ac:dyDescent="0.25">
      <c r="A44" s="208" t="s">
        <v>473</v>
      </c>
    </row>
    <row r="45" spans="1:1" ht="15.75" x14ac:dyDescent="0.25">
      <c r="A45" s="208" t="s">
        <v>474</v>
      </c>
    </row>
    <row r="46" spans="1:1" ht="45.75" x14ac:dyDescent="0.25">
      <c r="A46" s="208" t="s">
        <v>475</v>
      </c>
    </row>
    <row r="47" spans="1:1" ht="15.75" x14ac:dyDescent="0.25">
      <c r="A47" s="208" t="s">
        <v>476</v>
      </c>
    </row>
    <row r="48" spans="1:1" ht="30.75" x14ac:dyDescent="0.25">
      <c r="A48" s="208" t="s">
        <v>477</v>
      </c>
    </row>
    <row r="49" spans="1:1" ht="30.75" x14ac:dyDescent="0.25">
      <c r="A49" s="319" t="s">
        <v>735</v>
      </c>
    </row>
    <row r="50" spans="1:1" ht="30.75" x14ac:dyDescent="0.25">
      <c r="A50" s="208" t="s">
        <v>478</v>
      </c>
    </row>
    <row r="51" spans="1:1" ht="30.75" x14ac:dyDescent="0.25">
      <c r="A51" s="208" t="s">
        <v>479</v>
      </c>
    </row>
    <row r="52" spans="1:1" ht="30.75" x14ac:dyDescent="0.25">
      <c r="A52" s="208" t="s">
        <v>480</v>
      </c>
    </row>
    <row r="53" spans="1:1" ht="15.75" x14ac:dyDescent="0.25">
      <c r="A53" s="208" t="s">
        <v>481</v>
      </c>
    </row>
    <row r="54" spans="1:1" ht="45.75" x14ac:dyDescent="0.25">
      <c r="A54" s="208" t="s">
        <v>482</v>
      </c>
    </row>
    <row r="55" spans="1:1" ht="15.75" x14ac:dyDescent="0.25">
      <c r="A55" s="208" t="s">
        <v>483</v>
      </c>
    </row>
    <row r="56" spans="1:1" ht="30.75" x14ac:dyDescent="0.25">
      <c r="A56" s="208" t="s">
        <v>484</v>
      </c>
    </row>
    <row r="57" spans="1:1" ht="30.75" x14ac:dyDescent="0.25">
      <c r="A57" s="319" t="s">
        <v>736</v>
      </c>
    </row>
    <row r="58" spans="1:1" ht="30.75" x14ac:dyDescent="0.25">
      <c r="A58" s="208" t="s">
        <v>485</v>
      </c>
    </row>
    <row r="59" spans="1:1" ht="30.75" x14ac:dyDescent="0.25">
      <c r="A59" s="208" t="s">
        <v>486</v>
      </c>
    </row>
    <row r="60" spans="1:1" ht="30.75" x14ac:dyDescent="0.25">
      <c r="A60" s="208" t="s">
        <v>487</v>
      </c>
    </row>
    <row r="61" spans="1:1" ht="15.75" x14ac:dyDescent="0.25">
      <c r="A61" s="208" t="s">
        <v>488</v>
      </c>
    </row>
    <row r="62" spans="1:1" ht="45.75" x14ac:dyDescent="0.25">
      <c r="A62" s="208" t="s">
        <v>489</v>
      </c>
    </row>
    <row r="63" spans="1:1" ht="15.75" x14ac:dyDescent="0.25">
      <c r="A63" s="208" t="s">
        <v>490</v>
      </c>
    </row>
    <row r="64" spans="1:1" ht="30.75" x14ac:dyDescent="0.25">
      <c r="A64" s="208" t="s">
        <v>491</v>
      </c>
    </row>
    <row r="65" spans="1:1" ht="30.75" x14ac:dyDescent="0.25">
      <c r="A65" s="319" t="s">
        <v>737</v>
      </c>
    </row>
    <row r="66" spans="1:1" ht="30.75" x14ac:dyDescent="0.25">
      <c r="A66" s="208" t="s">
        <v>492</v>
      </c>
    </row>
    <row r="67" spans="1:1" ht="30.75" x14ac:dyDescent="0.25">
      <c r="A67" s="208" t="s">
        <v>493</v>
      </c>
    </row>
    <row r="68" spans="1:1" ht="30.75" x14ac:dyDescent="0.25">
      <c r="A68" s="208" t="s">
        <v>494</v>
      </c>
    </row>
    <row r="69" spans="1:1" ht="15.75" x14ac:dyDescent="0.25">
      <c r="A69" s="208" t="s">
        <v>495</v>
      </c>
    </row>
    <row r="70" spans="1:1" ht="45.75" x14ac:dyDescent="0.25">
      <c r="A70" s="208" t="s">
        <v>496</v>
      </c>
    </row>
    <row r="71" spans="1:1" ht="15.75" x14ac:dyDescent="0.25">
      <c r="A71" s="208" t="s">
        <v>497</v>
      </c>
    </row>
    <row r="72" spans="1:1" ht="30.75" x14ac:dyDescent="0.25">
      <c r="A72" s="208" t="s">
        <v>498</v>
      </c>
    </row>
    <row r="73" spans="1:1" ht="30.75" x14ac:dyDescent="0.25">
      <c r="A73" s="319" t="s">
        <v>738</v>
      </c>
    </row>
    <row r="74" spans="1:1" ht="30.75" x14ac:dyDescent="0.25">
      <c r="A74" s="208" t="s">
        <v>499</v>
      </c>
    </row>
    <row r="75" spans="1:1" ht="30.75" x14ac:dyDescent="0.25">
      <c r="A75" s="208" t="s">
        <v>500</v>
      </c>
    </row>
    <row r="76" spans="1:1" ht="30.75" x14ac:dyDescent="0.25">
      <c r="A76" s="208" t="s">
        <v>501</v>
      </c>
    </row>
    <row r="77" spans="1:1" ht="15.75" x14ac:dyDescent="0.25">
      <c r="A77" s="208" t="s">
        <v>502</v>
      </c>
    </row>
    <row r="78" spans="1:1" ht="45.75" x14ac:dyDescent="0.25">
      <c r="A78" s="208" t="s">
        <v>503</v>
      </c>
    </row>
    <row r="79" spans="1:1" ht="15.75" x14ac:dyDescent="0.25">
      <c r="A79" s="208" t="s">
        <v>504</v>
      </c>
    </row>
    <row r="80" spans="1:1" ht="30.75" x14ac:dyDescent="0.25">
      <c r="A80" s="208" t="s">
        <v>505</v>
      </c>
    </row>
    <row r="81" spans="1:1" ht="30.75" x14ac:dyDescent="0.25">
      <c r="A81" s="208" t="s">
        <v>506</v>
      </c>
    </row>
    <row r="82" spans="1:1" ht="30.75" x14ac:dyDescent="0.25">
      <c r="A82" s="208" t="s">
        <v>507</v>
      </c>
    </row>
    <row r="83" spans="1:1" ht="30.75" x14ac:dyDescent="0.25">
      <c r="A83" s="208" t="s">
        <v>508</v>
      </c>
    </row>
    <row r="84" spans="1:1" ht="30.75" x14ac:dyDescent="0.25">
      <c r="A84" s="208" t="s">
        <v>509</v>
      </c>
    </row>
    <row r="85" spans="1:1" ht="15.75" x14ac:dyDescent="0.25">
      <c r="A85" s="20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6" zoomScale="80" zoomScaleNormal="80" zoomScaleSheetLayoutView="40" workbookViewId="0">
      <selection activeCell="E31" sqref="E31"/>
    </sheetView>
  </sheetViews>
  <sheetFormatPr defaultColWidth="0" defaultRowHeight="15.75" zeroHeight="1" x14ac:dyDescent="0.25"/>
  <cols>
    <col min="1" max="1" width="2.7109375" style="18" customWidth="1"/>
    <col min="2" max="2" width="6.7109375" style="18" customWidth="1"/>
    <col min="3" max="3" width="10.140625" style="18" bestFit="1" customWidth="1"/>
    <col min="4" max="5" width="50.7109375" style="18" customWidth="1"/>
    <col min="6" max="6" width="37.140625" style="18" bestFit="1" customWidth="1"/>
    <col min="7" max="7" width="20.140625" style="18" customWidth="1"/>
    <col min="8" max="8" width="21.5703125" style="18" customWidth="1"/>
    <col min="9" max="9" width="20.28515625" style="18" customWidth="1"/>
    <col min="10" max="12" width="17.7109375" style="18" customWidth="1"/>
    <col min="13" max="13" width="17.5703125" style="18" hidden="1" customWidth="1"/>
    <col min="14" max="14" width="18.28515625" hidden="1" customWidth="1"/>
    <col min="15" max="15" width="18.7109375" hidden="1" customWidth="1"/>
    <col min="16" max="17" width="19" hidden="1" customWidth="1"/>
    <col min="18" max="19" width="18.42578125" hidden="1" customWidth="1"/>
    <col min="20" max="21" width="18.28515625" hidden="1" customWidth="1"/>
    <col min="22" max="22" width="18.140625" hidden="1" customWidth="1"/>
    <col min="23" max="23" width="18.42578125" hidden="1" customWidth="1"/>
    <col min="24" max="24" width="16.5703125" style="18" hidden="1" customWidth="1"/>
    <col min="25" max="26" width="22.140625" style="18" hidden="1" customWidth="1"/>
    <col min="27" max="16384" width="9.140625" style="18" hidden="1"/>
  </cols>
  <sheetData>
    <row r="1" spans="1:23" ht="15" x14ac:dyDescent="0.2">
      <c r="A1" s="212" t="s">
        <v>757</v>
      </c>
      <c r="B1" s="86" t="s">
        <v>270</v>
      </c>
      <c r="E1" s="108"/>
      <c r="I1" s="108"/>
      <c r="K1" s="108"/>
      <c r="L1" s="108" t="s">
        <v>268</v>
      </c>
      <c r="N1" s="18"/>
      <c r="O1" s="18"/>
      <c r="P1" s="18"/>
      <c r="Q1" s="18"/>
      <c r="R1" s="18"/>
      <c r="S1" s="18"/>
      <c r="T1" s="18"/>
      <c r="U1" s="18"/>
      <c r="V1" s="18"/>
      <c r="W1" s="18"/>
    </row>
    <row r="2" spans="1:23" thickBot="1" x14ac:dyDescent="0.25">
      <c r="B2" s="213" t="s">
        <v>269</v>
      </c>
      <c r="C2" s="32"/>
      <c r="D2" s="32"/>
      <c r="E2" s="115"/>
      <c r="F2" s="32"/>
      <c r="G2" s="32"/>
      <c r="H2" s="32"/>
      <c r="I2" s="115"/>
      <c r="J2" s="32"/>
      <c r="K2" s="115"/>
      <c r="L2" s="115"/>
      <c r="N2" s="18"/>
      <c r="O2" s="18"/>
      <c r="P2" s="18"/>
      <c r="Q2" s="18"/>
      <c r="R2" s="18"/>
      <c r="S2" s="18"/>
      <c r="T2" s="18"/>
      <c r="U2" s="18"/>
      <c r="V2" s="18"/>
      <c r="W2" s="18"/>
    </row>
    <row r="3" spans="1:23" x14ac:dyDescent="0.25">
      <c r="B3" s="12"/>
      <c r="C3" s="12"/>
      <c r="D3" s="12"/>
    </row>
    <row r="4" spans="1:23" s="86" customFormat="1" ht="15" x14ac:dyDescent="0.2">
      <c r="B4" s="87" t="s">
        <v>787</v>
      </c>
    </row>
    <row r="5" spans="1:23" ht="18" x14ac:dyDescent="0.25">
      <c r="B5" s="116" t="str">
        <f>'1. Information'!B5</f>
        <v>Annual Mental Health Services Act (MHSA) Revenue and Expenditure Report</v>
      </c>
      <c r="C5" s="1"/>
      <c r="D5" s="1"/>
      <c r="E5" s="1"/>
      <c r="F5" s="1"/>
      <c r="G5" s="1"/>
      <c r="H5" s="1"/>
    </row>
    <row r="6" spans="1:23" ht="18" x14ac:dyDescent="0.25">
      <c r="B6" s="116" t="str">
        <f>'1. Information'!B6</f>
        <v>Fiscal Year: 2023-2024</v>
      </c>
      <c r="C6" s="1"/>
      <c r="D6" s="1"/>
      <c r="E6" s="1"/>
      <c r="F6" s="1"/>
      <c r="G6" s="1"/>
      <c r="H6" s="1"/>
    </row>
    <row r="7" spans="1:23" ht="18" x14ac:dyDescent="0.25">
      <c r="B7" s="116" t="s">
        <v>291</v>
      </c>
      <c r="C7" s="1"/>
      <c r="D7" s="1"/>
      <c r="E7" s="1"/>
      <c r="F7" s="1"/>
      <c r="G7" s="1"/>
      <c r="H7" s="1"/>
    </row>
    <row r="8" spans="1:23" x14ac:dyDescent="0.25">
      <c r="D8" s="14"/>
      <c r="E8" s="14"/>
      <c r="F8" s="14"/>
      <c r="G8" s="14"/>
      <c r="H8" s="14"/>
    </row>
    <row r="9" spans="1:23" x14ac:dyDescent="0.25">
      <c r="B9" s="104" t="s">
        <v>0</v>
      </c>
      <c r="C9" s="191"/>
      <c r="D9" s="315" t="str">
        <f>IF(ISBLANK('1. Information'!D11),"",'1. Information'!D11)</f>
        <v>Sacramento</v>
      </c>
      <c r="E9" s="8"/>
      <c r="F9" s="104" t="s">
        <v>1</v>
      </c>
      <c r="G9" s="293">
        <f>IF(ISBLANK('1. Information'!D9),"",'1. Information'!D9)</f>
        <v>45684</v>
      </c>
    </row>
    <row r="10" spans="1:23" x14ac:dyDescent="0.25">
      <c r="C10" s="2"/>
      <c r="E10" s="2"/>
      <c r="F10" s="8"/>
      <c r="G10" s="2"/>
      <c r="H10" s="19"/>
      <c r="M10"/>
    </row>
    <row r="11" spans="1:23" ht="18.75" thickBot="1" x14ac:dyDescent="0.3">
      <c r="B11" s="125" t="s">
        <v>211</v>
      </c>
      <c r="C11" s="128"/>
      <c r="D11" s="147"/>
      <c r="E11" s="128"/>
      <c r="F11" s="148"/>
      <c r="G11" s="128"/>
      <c r="H11" s="149"/>
      <c r="I11" s="147"/>
      <c r="J11" s="147"/>
      <c r="K11" s="147"/>
      <c r="L11"/>
      <c r="M11"/>
      <c r="W11" s="18"/>
    </row>
    <row r="12" spans="1:23" ht="16.5" thickTop="1" x14ac:dyDescent="0.25">
      <c r="B12" s="2"/>
      <c r="C12" s="2"/>
      <c r="E12" s="2"/>
      <c r="F12" s="8"/>
      <c r="G12" s="2"/>
      <c r="H12" s="19"/>
      <c r="L12"/>
      <c r="M12"/>
      <c r="V12" s="18"/>
      <c r="W12" s="18"/>
    </row>
    <row r="13" spans="1:23" x14ac:dyDescent="0.25">
      <c r="C13" s="2"/>
      <c r="E13" s="2"/>
      <c r="F13" s="121" t="s">
        <v>22</v>
      </c>
      <c r="G13" s="118" t="s">
        <v>23</v>
      </c>
      <c r="H13" s="151" t="s">
        <v>25</v>
      </c>
      <c r="I13" s="121" t="s">
        <v>199</v>
      </c>
      <c r="J13" s="121" t="s">
        <v>200</v>
      </c>
      <c r="K13" s="121" t="s">
        <v>201</v>
      </c>
      <c r="L13"/>
      <c r="M13"/>
      <c r="U13" s="18"/>
      <c r="V13" s="18"/>
      <c r="W13" s="18"/>
    </row>
    <row r="14" spans="1:23" ht="47.25" x14ac:dyDescent="0.25">
      <c r="D14" s="2"/>
      <c r="E14" s="8"/>
      <c r="F14" s="132" t="s">
        <v>276</v>
      </c>
      <c r="G14" s="133" t="s">
        <v>4</v>
      </c>
      <c r="H14" s="133" t="s">
        <v>5</v>
      </c>
      <c r="I14" s="133" t="s">
        <v>24</v>
      </c>
      <c r="J14" s="133" t="s">
        <v>12</v>
      </c>
      <c r="K14" s="175" t="s">
        <v>216</v>
      </c>
      <c r="L14"/>
      <c r="M14"/>
      <c r="U14" s="18"/>
      <c r="V14" s="18"/>
      <c r="W14" s="18"/>
    </row>
    <row r="15" spans="1:23" x14ac:dyDescent="0.25">
      <c r="B15" s="154">
        <v>1</v>
      </c>
      <c r="C15" s="104" t="s">
        <v>300</v>
      </c>
      <c r="D15" s="123"/>
      <c r="E15" s="192"/>
      <c r="F15" s="224"/>
      <c r="G15" s="224"/>
      <c r="H15" s="224"/>
      <c r="I15" s="224"/>
      <c r="J15" s="224"/>
      <c r="K15" s="314">
        <f>SUM(F15:J15)</f>
        <v>0</v>
      </c>
      <c r="L15"/>
      <c r="M15"/>
      <c r="U15" s="18"/>
      <c r="V15" s="18"/>
      <c r="W15" s="18"/>
    </row>
    <row r="16" spans="1:23" x14ac:dyDescent="0.25">
      <c r="B16" s="154">
        <v>2</v>
      </c>
      <c r="C16" s="104" t="s">
        <v>301</v>
      </c>
      <c r="D16" s="123"/>
      <c r="E16" s="192"/>
      <c r="F16" s="224"/>
      <c r="G16" s="224"/>
      <c r="H16" s="224"/>
      <c r="I16" s="224"/>
      <c r="J16" s="224"/>
      <c r="K16" s="314">
        <f t="shared" ref="K16:K20" si="0">SUM(F16:J16)</f>
        <v>0</v>
      </c>
      <c r="L16"/>
      <c r="M16"/>
      <c r="U16" s="18"/>
      <c r="V16" s="18"/>
      <c r="W16" s="18"/>
    </row>
    <row r="17" spans="2:23" x14ac:dyDescent="0.25">
      <c r="B17" s="154">
        <v>3</v>
      </c>
      <c r="C17" s="104" t="s">
        <v>303</v>
      </c>
      <c r="D17" s="123"/>
      <c r="E17" s="192"/>
      <c r="F17" s="224"/>
      <c r="G17" s="224"/>
      <c r="H17" s="224"/>
      <c r="I17" s="224"/>
      <c r="J17" s="224"/>
      <c r="K17" s="314">
        <f t="shared" si="0"/>
        <v>0</v>
      </c>
      <c r="L17"/>
      <c r="M17"/>
      <c r="U17" s="18"/>
      <c r="V17" s="18"/>
      <c r="W17" s="18"/>
    </row>
    <row r="18" spans="2:23" x14ac:dyDescent="0.25">
      <c r="B18" s="154">
        <v>4</v>
      </c>
      <c r="C18" s="105" t="s">
        <v>511</v>
      </c>
      <c r="D18" s="136"/>
      <c r="E18" s="138"/>
      <c r="F18" s="224"/>
      <c r="G18" s="313"/>
      <c r="H18" s="312"/>
      <c r="I18" s="312"/>
      <c r="J18" s="312"/>
      <c r="K18" s="268">
        <f>F18</f>
        <v>0</v>
      </c>
      <c r="L18"/>
      <c r="M18"/>
      <c r="N18" s="18"/>
      <c r="O18" s="18"/>
      <c r="P18" s="18"/>
      <c r="Q18" s="18"/>
      <c r="R18" s="18"/>
      <c r="S18" s="18"/>
      <c r="T18" s="18"/>
      <c r="U18" s="18"/>
      <c r="V18" s="18"/>
      <c r="W18" s="18"/>
    </row>
    <row r="19" spans="2:23" x14ac:dyDescent="0.25">
      <c r="B19" s="154">
        <v>5</v>
      </c>
      <c r="C19" s="105" t="s">
        <v>512</v>
      </c>
      <c r="D19" s="136"/>
      <c r="E19" s="138"/>
      <c r="F19" s="224"/>
      <c r="G19" s="314"/>
      <c r="H19" s="295"/>
      <c r="I19" s="295"/>
      <c r="J19" s="295"/>
      <c r="K19" s="268">
        <f>F19</f>
        <v>0</v>
      </c>
      <c r="L19"/>
      <c r="M19"/>
      <c r="N19" s="18"/>
      <c r="O19" s="18"/>
      <c r="P19" s="18"/>
      <c r="Q19" s="18"/>
      <c r="R19" s="18"/>
      <c r="S19" s="18"/>
      <c r="T19" s="18"/>
      <c r="U19" s="18"/>
      <c r="V19" s="18"/>
      <c r="W19" s="18"/>
    </row>
    <row r="20" spans="2:23" x14ac:dyDescent="0.25">
      <c r="B20" s="154">
        <v>6</v>
      </c>
      <c r="C20" s="104" t="s">
        <v>302</v>
      </c>
      <c r="D20" s="123"/>
      <c r="E20" s="135"/>
      <c r="F20" s="313">
        <f>SUM(G27:G46)</f>
        <v>6629059.7200000007</v>
      </c>
      <c r="G20" s="313">
        <f>SUM(H27:H46)</f>
        <v>0</v>
      </c>
      <c r="H20" s="312">
        <f t="shared" ref="H20" si="1">SUM(I27:I46)</f>
        <v>0</v>
      </c>
      <c r="I20" s="312">
        <f>SUM(J27:J46)</f>
        <v>0</v>
      </c>
      <c r="J20" s="295">
        <f>SUM(K27:K46)</f>
        <v>340801.47</v>
      </c>
      <c r="K20" s="314">
        <f t="shared" si="0"/>
        <v>6969861.1900000004</v>
      </c>
      <c r="L20"/>
      <c r="M20"/>
      <c r="U20" s="18"/>
      <c r="V20" s="18"/>
      <c r="W20" s="18"/>
    </row>
    <row r="21" spans="2:23" ht="30.95" customHeight="1" x14ac:dyDescent="0.25">
      <c r="B21" s="154">
        <v>7</v>
      </c>
      <c r="C21" s="193" t="s">
        <v>594</v>
      </c>
      <c r="D21" s="194"/>
      <c r="E21" s="195"/>
      <c r="F21" s="296">
        <f>SUM(F15:F17,F19:F20)</f>
        <v>6629059.7200000007</v>
      </c>
      <c r="G21" s="271">
        <f>SUM(G15:G17,G20)</f>
        <v>0</v>
      </c>
      <c r="H21" s="271">
        <f t="shared" ref="H21:J21" si="2">SUM(H15:H17,H20)</f>
        <v>0</v>
      </c>
      <c r="I21" s="271">
        <f t="shared" si="2"/>
        <v>0</v>
      </c>
      <c r="J21" s="271">
        <f t="shared" si="2"/>
        <v>340801.47</v>
      </c>
      <c r="K21" s="270">
        <f>SUM(F21:J21)</f>
        <v>6969861.1900000004</v>
      </c>
      <c r="L21"/>
      <c r="M21"/>
      <c r="U21" s="18"/>
      <c r="V21" s="18"/>
      <c r="W21" s="18"/>
    </row>
    <row r="22" spans="2:23" x14ac:dyDescent="0.25"/>
    <row r="23" spans="2:23" ht="18.75" thickBot="1" x14ac:dyDescent="0.3">
      <c r="B23" s="196" t="s">
        <v>212</v>
      </c>
      <c r="C23" s="147"/>
      <c r="D23" s="197"/>
      <c r="E23" s="197"/>
      <c r="F23" s="197"/>
      <c r="G23" s="197"/>
      <c r="H23" s="147"/>
      <c r="I23" s="147"/>
      <c r="J23" s="147"/>
      <c r="K23" s="147"/>
      <c r="L23" s="147"/>
      <c r="M23"/>
      <c r="W23" s="18"/>
    </row>
    <row r="24" spans="2:23" ht="16.5" thickTop="1" x14ac:dyDescent="0.25">
      <c r="C24" s="189"/>
      <c r="D24" s="189"/>
      <c r="E24" s="189"/>
      <c r="F24" s="189"/>
      <c r="M24"/>
      <c r="W24" s="18"/>
    </row>
    <row r="25" spans="2:23" x14ac:dyDescent="0.25">
      <c r="C25" s="118" t="s">
        <v>22</v>
      </c>
      <c r="D25" s="118" t="s">
        <v>23</v>
      </c>
      <c r="E25" s="118" t="s">
        <v>25</v>
      </c>
      <c r="F25" s="118" t="s">
        <v>199</v>
      </c>
      <c r="G25" s="121" t="s">
        <v>200</v>
      </c>
      <c r="H25" s="154" t="s">
        <v>201</v>
      </c>
      <c r="I25" s="154" t="s">
        <v>210</v>
      </c>
      <c r="J25" s="154" t="s">
        <v>202</v>
      </c>
      <c r="K25" s="154" t="s">
        <v>203</v>
      </c>
      <c r="L25" s="121" t="s">
        <v>204</v>
      </c>
      <c r="M25"/>
      <c r="U25" s="18"/>
      <c r="V25" s="18"/>
      <c r="W25" s="18"/>
    </row>
    <row r="26" spans="2:23" ht="69" customHeight="1" x14ac:dyDescent="0.25">
      <c r="B26" s="173" t="s">
        <v>117</v>
      </c>
      <c r="C26" s="173" t="s">
        <v>165</v>
      </c>
      <c r="D26" s="172" t="s">
        <v>10</v>
      </c>
      <c r="E26" s="172" t="s">
        <v>15</v>
      </c>
      <c r="F26" s="172" t="s">
        <v>16</v>
      </c>
      <c r="G26" s="132" t="s">
        <v>276</v>
      </c>
      <c r="H26" s="190" t="s">
        <v>4</v>
      </c>
      <c r="I26" s="146" t="s">
        <v>5</v>
      </c>
      <c r="J26" s="146" t="s">
        <v>24</v>
      </c>
      <c r="K26" s="146" t="s">
        <v>12</v>
      </c>
      <c r="L26" s="175" t="s">
        <v>216</v>
      </c>
      <c r="M26"/>
      <c r="U26" s="18"/>
      <c r="V26" s="18"/>
      <c r="W26" s="18"/>
    </row>
    <row r="27" spans="2:23" x14ac:dyDescent="0.25">
      <c r="B27" s="154">
        <v>8</v>
      </c>
      <c r="C27" s="298">
        <f t="shared" ref="C27:C46" si="3">IF(L27&lt;&gt;0,VLOOKUP($D$9,Info_County_Code,2,FALSE),"")</f>
        <v>34</v>
      </c>
      <c r="D27" s="225" t="s">
        <v>862</v>
      </c>
      <c r="E27" s="225" t="s">
        <v>863</v>
      </c>
      <c r="F27" s="226" t="s">
        <v>152</v>
      </c>
      <c r="G27" s="224">
        <v>6629059.7200000007</v>
      </c>
      <c r="H27" s="224"/>
      <c r="I27" s="224"/>
      <c r="J27" s="224"/>
      <c r="K27" s="224">
        <v>340801.47</v>
      </c>
      <c r="L27" s="314">
        <f>SUM(G27:K27)</f>
        <v>6969861.1900000004</v>
      </c>
      <c r="M27"/>
      <c r="U27" s="18"/>
      <c r="V27" s="18"/>
      <c r="W27" s="18"/>
    </row>
    <row r="28" spans="2:23" x14ac:dyDescent="0.25">
      <c r="B28" s="154">
        <v>9</v>
      </c>
      <c r="C28" s="298" t="str">
        <f t="shared" si="3"/>
        <v/>
      </c>
      <c r="D28" s="225"/>
      <c r="E28" s="225"/>
      <c r="F28" s="226"/>
      <c r="G28" s="224"/>
      <c r="H28" s="224"/>
      <c r="I28" s="224"/>
      <c r="J28" s="224"/>
      <c r="K28" s="224"/>
      <c r="L28" s="314">
        <f t="shared" ref="L28:L46" si="4">SUM(G28:K28)</f>
        <v>0</v>
      </c>
      <c r="M28"/>
      <c r="U28" s="18"/>
      <c r="V28" s="18"/>
      <c r="W28" s="18"/>
    </row>
    <row r="29" spans="2:23" x14ac:dyDescent="0.25">
      <c r="B29" s="154">
        <v>10</v>
      </c>
      <c r="C29" s="298" t="str">
        <f t="shared" si="3"/>
        <v/>
      </c>
      <c r="D29" s="225"/>
      <c r="E29" s="225"/>
      <c r="F29" s="226"/>
      <c r="G29" s="224"/>
      <c r="H29" s="224"/>
      <c r="I29" s="224"/>
      <c r="J29" s="224"/>
      <c r="K29" s="224"/>
      <c r="L29" s="314">
        <f t="shared" si="4"/>
        <v>0</v>
      </c>
      <c r="M29"/>
      <c r="U29" s="18"/>
      <c r="V29" s="18"/>
      <c r="W29" s="18"/>
    </row>
    <row r="30" spans="2:23" x14ac:dyDescent="0.25">
      <c r="B30" s="154">
        <v>11</v>
      </c>
      <c r="C30" s="298" t="str">
        <f t="shared" si="3"/>
        <v/>
      </c>
      <c r="D30" s="225"/>
      <c r="E30" s="225"/>
      <c r="F30" s="226"/>
      <c r="G30" s="224"/>
      <c r="H30" s="224"/>
      <c r="I30" s="224"/>
      <c r="J30" s="224"/>
      <c r="K30" s="224"/>
      <c r="L30" s="314">
        <f t="shared" si="4"/>
        <v>0</v>
      </c>
      <c r="M30"/>
      <c r="U30" s="18"/>
      <c r="V30" s="18"/>
      <c r="W30" s="18"/>
    </row>
    <row r="31" spans="2:23" x14ac:dyDescent="0.25">
      <c r="B31" s="154">
        <v>12</v>
      </c>
      <c r="C31" s="298" t="str">
        <f t="shared" si="3"/>
        <v/>
      </c>
      <c r="D31" s="225"/>
      <c r="E31" s="225"/>
      <c r="F31" s="226"/>
      <c r="G31" s="224"/>
      <c r="H31" s="224"/>
      <c r="I31" s="224"/>
      <c r="J31" s="224"/>
      <c r="K31" s="224"/>
      <c r="L31" s="314">
        <f t="shared" si="4"/>
        <v>0</v>
      </c>
      <c r="M31"/>
      <c r="U31" s="18"/>
      <c r="V31" s="18"/>
      <c r="W31" s="18"/>
    </row>
    <row r="32" spans="2:23" x14ac:dyDescent="0.25">
      <c r="B32" s="154">
        <v>13</v>
      </c>
      <c r="C32" s="298" t="str">
        <f t="shared" si="3"/>
        <v/>
      </c>
      <c r="D32" s="225"/>
      <c r="E32" s="225"/>
      <c r="F32" s="226"/>
      <c r="G32" s="224"/>
      <c r="H32" s="224"/>
      <c r="I32" s="224"/>
      <c r="J32" s="224"/>
      <c r="K32" s="224"/>
      <c r="L32" s="314">
        <f t="shared" si="4"/>
        <v>0</v>
      </c>
      <c r="M32"/>
      <c r="U32" s="18"/>
      <c r="V32" s="18"/>
      <c r="W32" s="18"/>
    </row>
    <row r="33" spans="2:23" x14ac:dyDescent="0.25">
      <c r="B33" s="154">
        <v>14</v>
      </c>
      <c r="C33" s="298" t="str">
        <f t="shared" si="3"/>
        <v/>
      </c>
      <c r="D33" s="225"/>
      <c r="E33" s="225"/>
      <c r="F33" s="226"/>
      <c r="G33" s="224"/>
      <c r="H33" s="224"/>
      <c r="I33" s="224"/>
      <c r="J33" s="224"/>
      <c r="K33" s="224"/>
      <c r="L33" s="314">
        <f t="shared" si="4"/>
        <v>0</v>
      </c>
      <c r="M33"/>
      <c r="U33" s="18"/>
      <c r="V33" s="18"/>
      <c r="W33" s="18"/>
    </row>
    <row r="34" spans="2:23" x14ac:dyDescent="0.25">
      <c r="B34" s="154">
        <v>15</v>
      </c>
      <c r="C34" s="298" t="str">
        <f t="shared" si="3"/>
        <v/>
      </c>
      <c r="D34" s="225"/>
      <c r="E34" s="225"/>
      <c r="F34" s="226"/>
      <c r="G34" s="224"/>
      <c r="H34" s="224"/>
      <c r="I34" s="224"/>
      <c r="J34" s="224"/>
      <c r="K34" s="224"/>
      <c r="L34" s="314">
        <f t="shared" si="4"/>
        <v>0</v>
      </c>
      <c r="M34"/>
      <c r="U34" s="18"/>
      <c r="V34" s="18"/>
      <c r="W34" s="18"/>
    </row>
    <row r="35" spans="2:23" x14ac:dyDescent="0.25">
      <c r="B35" s="154">
        <v>16</v>
      </c>
      <c r="C35" s="298" t="str">
        <f t="shared" si="3"/>
        <v/>
      </c>
      <c r="D35" s="225"/>
      <c r="E35" s="225"/>
      <c r="F35" s="226"/>
      <c r="G35" s="224"/>
      <c r="H35" s="224"/>
      <c r="I35" s="224"/>
      <c r="J35" s="224"/>
      <c r="K35" s="224"/>
      <c r="L35" s="314">
        <f t="shared" si="4"/>
        <v>0</v>
      </c>
      <c r="M35"/>
      <c r="U35" s="18"/>
      <c r="V35" s="18"/>
      <c r="W35" s="18"/>
    </row>
    <row r="36" spans="2:23" x14ac:dyDescent="0.25">
      <c r="B36" s="154">
        <v>17</v>
      </c>
      <c r="C36" s="298" t="str">
        <f t="shared" si="3"/>
        <v/>
      </c>
      <c r="D36" s="225"/>
      <c r="E36" s="225"/>
      <c r="F36" s="226"/>
      <c r="G36" s="224"/>
      <c r="H36" s="224"/>
      <c r="I36" s="224"/>
      <c r="J36" s="224"/>
      <c r="K36" s="224"/>
      <c r="L36" s="314">
        <f t="shared" si="4"/>
        <v>0</v>
      </c>
      <c r="M36"/>
      <c r="U36" s="18"/>
      <c r="V36" s="18"/>
      <c r="W36" s="18"/>
    </row>
    <row r="37" spans="2:23" x14ac:dyDescent="0.25">
      <c r="B37" s="154">
        <v>18</v>
      </c>
      <c r="C37" s="298" t="str">
        <f t="shared" si="3"/>
        <v/>
      </c>
      <c r="D37" s="225"/>
      <c r="E37" s="225"/>
      <c r="F37" s="226"/>
      <c r="G37" s="224"/>
      <c r="H37" s="224"/>
      <c r="I37" s="224"/>
      <c r="J37" s="224"/>
      <c r="K37" s="224"/>
      <c r="L37" s="314">
        <f t="shared" si="4"/>
        <v>0</v>
      </c>
      <c r="M37"/>
      <c r="U37" s="18"/>
      <c r="V37" s="18"/>
      <c r="W37" s="18"/>
    </row>
    <row r="38" spans="2:23" x14ac:dyDescent="0.25">
      <c r="B38" s="154">
        <v>19</v>
      </c>
      <c r="C38" s="298" t="str">
        <f t="shared" si="3"/>
        <v/>
      </c>
      <c r="D38" s="225"/>
      <c r="E38" s="225"/>
      <c r="F38" s="226"/>
      <c r="G38" s="224"/>
      <c r="H38" s="224"/>
      <c r="I38" s="224"/>
      <c r="J38" s="224"/>
      <c r="K38" s="224"/>
      <c r="L38" s="314">
        <f t="shared" si="4"/>
        <v>0</v>
      </c>
      <c r="M38"/>
      <c r="U38" s="18"/>
      <c r="V38" s="18"/>
      <c r="W38" s="18"/>
    </row>
    <row r="39" spans="2:23" x14ac:dyDescent="0.25">
      <c r="B39" s="154">
        <v>20</v>
      </c>
      <c r="C39" s="298" t="str">
        <f t="shared" si="3"/>
        <v/>
      </c>
      <c r="D39" s="225"/>
      <c r="E39" s="225"/>
      <c r="F39" s="226"/>
      <c r="G39" s="224"/>
      <c r="H39" s="224"/>
      <c r="I39" s="224"/>
      <c r="J39" s="224"/>
      <c r="K39" s="224"/>
      <c r="L39" s="314">
        <f t="shared" si="4"/>
        <v>0</v>
      </c>
      <c r="M39"/>
      <c r="U39" s="18"/>
      <c r="V39" s="18"/>
      <c r="W39" s="18"/>
    </row>
    <row r="40" spans="2:23" x14ac:dyDescent="0.25">
      <c r="B40" s="154">
        <v>21</v>
      </c>
      <c r="C40" s="298" t="str">
        <f t="shared" si="3"/>
        <v/>
      </c>
      <c r="D40" s="225"/>
      <c r="E40" s="225"/>
      <c r="F40" s="226"/>
      <c r="G40" s="224"/>
      <c r="H40" s="224"/>
      <c r="I40" s="224"/>
      <c r="J40" s="224"/>
      <c r="K40" s="224"/>
      <c r="L40" s="314">
        <f t="shared" si="4"/>
        <v>0</v>
      </c>
      <c r="M40"/>
      <c r="U40" s="18"/>
      <c r="V40" s="18"/>
      <c r="W40" s="18"/>
    </row>
    <row r="41" spans="2:23" x14ac:dyDescent="0.25">
      <c r="B41" s="154">
        <v>22</v>
      </c>
      <c r="C41" s="298" t="str">
        <f t="shared" si="3"/>
        <v/>
      </c>
      <c r="D41" s="225"/>
      <c r="E41" s="225"/>
      <c r="F41" s="226"/>
      <c r="G41" s="224"/>
      <c r="H41" s="224"/>
      <c r="I41" s="224"/>
      <c r="J41" s="224"/>
      <c r="K41" s="224"/>
      <c r="L41" s="314">
        <f t="shared" si="4"/>
        <v>0</v>
      </c>
      <c r="M41"/>
      <c r="U41" s="18"/>
      <c r="V41" s="18"/>
      <c r="W41" s="18"/>
    </row>
    <row r="42" spans="2:23" x14ac:dyDescent="0.25">
      <c r="B42" s="154">
        <v>23</v>
      </c>
      <c r="C42" s="298" t="str">
        <f t="shared" si="3"/>
        <v/>
      </c>
      <c r="D42" s="225"/>
      <c r="E42" s="225"/>
      <c r="F42" s="226"/>
      <c r="G42" s="224"/>
      <c r="H42" s="224"/>
      <c r="I42" s="224"/>
      <c r="J42" s="224"/>
      <c r="K42" s="224"/>
      <c r="L42" s="314">
        <f t="shared" si="4"/>
        <v>0</v>
      </c>
      <c r="M42"/>
      <c r="U42" s="18"/>
      <c r="V42" s="18"/>
      <c r="W42" s="18"/>
    </row>
    <row r="43" spans="2:23" x14ac:dyDescent="0.25">
      <c r="B43" s="154">
        <v>24</v>
      </c>
      <c r="C43" s="298" t="str">
        <f t="shared" si="3"/>
        <v/>
      </c>
      <c r="D43" s="225"/>
      <c r="E43" s="225"/>
      <c r="F43" s="226"/>
      <c r="G43" s="224"/>
      <c r="H43" s="224"/>
      <c r="I43" s="224"/>
      <c r="J43" s="224"/>
      <c r="K43" s="224"/>
      <c r="L43" s="314">
        <f t="shared" si="4"/>
        <v>0</v>
      </c>
      <c r="M43"/>
      <c r="U43" s="18"/>
      <c r="V43" s="18"/>
      <c r="W43" s="18"/>
    </row>
    <row r="44" spans="2:23" x14ac:dyDescent="0.25">
      <c r="B44" s="154">
        <v>25</v>
      </c>
      <c r="C44" s="298" t="str">
        <f t="shared" si="3"/>
        <v/>
      </c>
      <c r="D44" s="225"/>
      <c r="E44" s="225"/>
      <c r="F44" s="226"/>
      <c r="G44" s="224"/>
      <c r="H44" s="224"/>
      <c r="I44" s="224"/>
      <c r="J44" s="224"/>
      <c r="K44" s="224"/>
      <c r="L44" s="314">
        <f t="shared" si="4"/>
        <v>0</v>
      </c>
      <c r="M44"/>
      <c r="U44" s="18"/>
      <c r="V44" s="18"/>
      <c r="W44" s="18"/>
    </row>
    <row r="45" spans="2:23" x14ac:dyDescent="0.25">
      <c r="B45" s="154">
        <v>26</v>
      </c>
      <c r="C45" s="298" t="str">
        <f t="shared" si="3"/>
        <v/>
      </c>
      <c r="D45" s="225"/>
      <c r="E45" s="225"/>
      <c r="F45" s="226"/>
      <c r="G45" s="224"/>
      <c r="H45" s="224"/>
      <c r="I45" s="224"/>
      <c r="J45" s="224"/>
      <c r="K45" s="224"/>
      <c r="L45" s="314">
        <f t="shared" si="4"/>
        <v>0</v>
      </c>
      <c r="M45"/>
      <c r="U45" s="18"/>
      <c r="V45" s="18"/>
      <c r="W45" s="18"/>
    </row>
    <row r="46" spans="2:23" x14ac:dyDescent="0.25">
      <c r="B46" s="154">
        <v>27</v>
      </c>
      <c r="C46" s="298" t="str">
        <f t="shared" si="3"/>
        <v/>
      </c>
      <c r="D46" s="225"/>
      <c r="E46" s="225"/>
      <c r="F46" s="226"/>
      <c r="G46" s="224"/>
      <c r="H46" s="224"/>
      <c r="I46" s="224"/>
      <c r="J46" s="224"/>
      <c r="K46" s="224"/>
      <c r="L46" s="314">
        <f t="shared" si="4"/>
        <v>0</v>
      </c>
      <c r="M46"/>
      <c r="U46" s="18"/>
      <c r="V46" s="18"/>
      <c r="W46" s="18"/>
    </row>
  </sheetData>
  <sheetProtection algorithmName="SHA-512" hashValue="hd9TZJ7t5VWG+fvRu1+3Mq80HW4r46wLr2sRl7/QLGfIhyTe1dIDNEp31Say8RRmiP9EeCNN6/dhaTxqSZo81Q==" saltValue="WmXcVtHrfjxVglNPUJKHnQ==" spinCount="100000" sheet="1" objects="1" scenarios="1" selectLockedCells="1"/>
  <customSheetViews>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8" workbookViewId="0">
      <selection activeCell="A28" sqref="A28"/>
    </sheetView>
  </sheetViews>
  <sheetFormatPr defaultColWidth="0" defaultRowHeight="15" zeroHeight="1" x14ac:dyDescent="0.25"/>
  <cols>
    <col min="1" max="1" width="128.140625" style="207" customWidth="1"/>
    <col min="2" max="2" width="9.140625" style="207" hidden="1" customWidth="1"/>
    <col min="3" max="16384" width="9.140625" style="207" hidden="1"/>
  </cols>
  <sheetData>
    <row r="1" spans="1:1" ht="19.5" customHeight="1" x14ac:dyDescent="0.25">
      <c r="A1" s="316" t="s">
        <v>597</v>
      </c>
    </row>
    <row r="2" spans="1:1" ht="15.75" x14ac:dyDescent="0.25">
      <c r="A2" s="208" t="s">
        <v>305</v>
      </c>
    </row>
    <row r="3" spans="1:1" ht="15.75" x14ac:dyDescent="0.25">
      <c r="A3" s="208" t="s">
        <v>304</v>
      </c>
    </row>
    <row r="4" spans="1:1" ht="15.75" x14ac:dyDescent="0.25">
      <c r="A4" s="208" t="s">
        <v>513</v>
      </c>
    </row>
    <row r="5" spans="1:1" ht="15.75" x14ac:dyDescent="0.25">
      <c r="A5" s="208" t="s">
        <v>514</v>
      </c>
    </row>
    <row r="6" spans="1:1" ht="15.75" x14ac:dyDescent="0.25">
      <c r="A6" s="208" t="s">
        <v>515</v>
      </c>
    </row>
    <row r="7" spans="1:1" ht="15.75" x14ac:dyDescent="0.25">
      <c r="A7" s="208" t="s">
        <v>585</v>
      </c>
    </row>
    <row r="8" spans="1:1" ht="45.75" x14ac:dyDescent="0.25">
      <c r="A8" s="208" t="s">
        <v>516</v>
      </c>
    </row>
    <row r="9" spans="1:1" ht="15.75" x14ac:dyDescent="0.25">
      <c r="A9" s="208" t="s">
        <v>411</v>
      </c>
    </row>
    <row r="10" spans="1:1" ht="15.75" x14ac:dyDescent="0.25">
      <c r="A10" s="208" t="s">
        <v>517</v>
      </c>
    </row>
    <row r="11" spans="1:1" ht="15.75" x14ac:dyDescent="0.25">
      <c r="A11" s="208" t="s">
        <v>518</v>
      </c>
    </row>
    <row r="12" spans="1:1" ht="15.75" x14ac:dyDescent="0.25">
      <c r="A12" s="208" t="s">
        <v>519</v>
      </c>
    </row>
    <row r="13" spans="1:1" ht="15.75" x14ac:dyDescent="0.25">
      <c r="A13" s="208" t="s">
        <v>590</v>
      </c>
    </row>
    <row r="14" spans="1:1" ht="15.75" x14ac:dyDescent="0.25">
      <c r="A14" s="208" t="s">
        <v>520</v>
      </c>
    </row>
    <row r="15" spans="1:1" ht="15.75" x14ac:dyDescent="0.25">
      <c r="A15" s="208" t="s">
        <v>406</v>
      </c>
    </row>
    <row r="16" spans="1:1" ht="135.75" x14ac:dyDescent="0.25">
      <c r="A16" s="208" t="s">
        <v>521</v>
      </c>
    </row>
    <row r="17" spans="1:1" ht="15.75" x14ac:dyDescent="0.25">
      <c r="A17" s="208" t="s">
        <v>522</v>
      </c>
    </row>
    <row r="18" spans="1:1" ht="15.75" x14ac:dyDescent="0.25">
      <c r="A18" s="208" t="s">
        <v>523</v>
      </c>
    </row>
    <row r="19" spans="1:1" ht="15.75" x14ac:dyDescent="0.25">
      <c r="A19" s="208" t="s">
        <v>591</v>
      </c>
    </row>
    <row r="20" spans="1:1" ht="15.75" x14ac:dyDescent="0.25">
      <c r="A20" s="208" t="s">
        <v>524</v>
      </c>
    </row>
    <row r="21" spans="1:1" ht="15.75" x14ac:dyDescent="0.25">
      <c r="A21" s="208" t="s">
        <v>432</v>
      </c>
    </row>
    <row r="22" spans="1:1" ht="30.75" x14ac:dyDescent="0.25">
      <c r="A22" s="208" t="s">
        <v>525</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526</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15.75" x14ac:dyDescent="0.25">
      <c r="A34" s="208" t="s">
        <v>527</v>
      </c>
    </row>
    <row r="35" spans="1:1" ht="15.75" x14ac:dyDescent="0.25">
      <c r="A35" s="208" t="s">
        <v>528</v>
      </c>
    </row>
    <row r="36" spans="1:1" ht="15.75" x14ac:dyDescent="0.25">
      <c r="A36" s="208" t="s">
        <v>529</v>
      </c>
    </row>
    <row r="37" spans="1:1" ht="15.75" x14ac:dyDescent="0.25">
      <c r="A37" s="208" t="s">
        <v>530</v>
      </c>
    </row>
    <row r="38" spans="1:1" ht="15.75" x14ac:dyDescent="0.25">
      <c r="A38" s="208" t="s">
        <v>531</v>
      </c>
    </row>
    <row r="39" spans="1:1" ht="15.75" x14ac:dyDescent="0.25">
      <c r="A39" s="208" t="s">
        <v>468</v>
      </c>
    </row>
    <row r="40" spans="1:1" ht="15.75" x14ac:dyDescent="0.25">
      <c r="A40" s="208" t="s">
        <v>469</v>
      </c>
    </row>
    <row r="41" spans="1:1" ht="15.75" x14ac:dyDescent="0.25">
      <c r="A41" s="208" t="s">
        <v>470</v>
      </c>
    </row>
    <row r="42" spans="1:1" ht="15.75" x14ac:dyDescent="0.25">
      <c r="A42" s="208" t="s">
        <v>471</v>
      </c>
    </row>
    <row r="43" spans="1:1" ht="15.75" x14ac:dyDescent="0.25">
      <c r="A43" s="208" t="s">
        <v>472</v>
      </c>
    </row>
    <row r="44" spans="1:1" ht="15.75" x14ac:dyDescent="0.25">
      <c r="A44" s="208" t="s">
        <v>473</v>
      </c>
    </row>
    <row r="45" spans="1:1" ht="15.75" x14ac:dyDescent="0.25">
      <c r="A45" s="208" t="s">
        <v>474</v>
      </c>
    </row>
    <row r="46" spans="1:1" ht="45.75" x14ac:dyDescent="0.25">
      <c r="A46" s="208" t="s">
        <v>532</v>
      </c>
    </row>
    <row r="47" spans="1:1" ht="61.5" customHeight="1" x14ac:dyDescent="0.25">
      <c r="A47" s="208" t="s">
        <v>533</v>
      </c>
    </row>
    <row r="48" spans="1:1" ht="78" customHeight="1" x14ac:dyDescent="0.25">
      <c r="A48" s="208" t="s">
        <v>534</v>
      </c>
    </row>
    <row r="49" spans="1:1" x14ac:dyDescent="0.25">
      <c r="A49" s="323" t="s">
        <v>535</v>
      </c>
    </row>
    <row r="50" spans="1:1" ht="30.75" x14ac:dyDescent="0.25">
      <c r="A50" s="208" t="s">
        <v>536</v>
      </c>
    </row>
    <row r="51" spans="1:1" ht="30.75" x14ac:dyDescent="0.25">
      <c r="A51" s="208" t="s">
        <v>537</v>
      </c>
    </row>
    <row r="52" spans="1:1" ht="30.75" x14ac:dyDescent="0.25">
      <c r="A52" s="208" t="s">
        <v>538</v>
      </c>
    </row>
    <row r="53" spans="1:1" ht="30.75" x14ac:dyDescent="0.25">
      <c r="A53" s="208" t="s">
        <v>539</v>
      </c>
    </row>
    <row r="54" spans="1:1" ht="30.75" x14ac:dyDescent="0.25">
      <c r="A54" s="208" t="s">
        <v>540</v>
      </c>
    </row>
    <row r="55" spans="1:1" ht="15.75" x14ac:dyDescent="0.25">
      <c r="A55" s="208" t="s">
        <v>541</v>
      </c>
    </row>
    <row r="56" spans="1:1" ht="15.75" hidden="1" x14ac:dyDescent="0.25">
      <c r="A56" s="208"/>
    </row>
    <row r="57" spans="1:1" ht="15.75" hidden="1" x14ac:dyDescent="0.25">
      <c r="A57" s="208"/>
    </row>
    <row r="58" spans="1:1" ht="15.75" hidden="1" x14ac:dyDescent="0.25">
      <c r="A58" s="208"/>
    </row>
    <row r="59" spans="1:1" ht="15.75" hidden="1" x14ac:dyDescent="0.25">
      <c r="A59" s="20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tabSelected="1" topLeftCell="A3" zoomScale="74" zoomScaleNormal="100" workbookViewId="0">
      <selection activeCell="H16" sqref="H16"/>
    </sheetView>
  </sheetViews>
  <sheetFormatPr defaultColWidth="0" defaultRowHeight="15" zeroHeight="1" x14ac:dyDescent="0.2"/>
  <cols>
    <col min="1" max="1" width="2.7109375" style="18" customWidth="1"/>
    <col min="2" max="2" width="6.7109375" style="18" customWidth="1"/>
    <col min="3" max="3" width="9.28515625" style="18" bestFit="1" customWidth="1"/>
    <col min="4" max="4" width="28.28515625" style="18" customWidth="1"/>
    <col min="5" max="5" width="26.140625" style="18" customWidth="1"/>
    <col min="6" max="6" width="20.140625" style="18" customWidth="1"/>
    <col min="7" max="7" width="30" style="18" customWidth="1"/>
    <col min="8" max="8" width="54.28515625" style="18" customWidth="1"/>
    <col min="9" max="13" width="11.7109375" style="18" hidden="1" customWidth="1"/>
    <col min="14" max="16384" width="9.140625" style="18" hidden="1"/>
  </cols>
  <sheetData>
    <row r="1" spans="1:8" x14ac:dyDescent="0.2">
      <c r="A1" s="212" t="s">
        <v>753</v>
      </c>
      <c r="B1" s="86" t="s">
        <v>270</v>
      </c>
      <c r="F1" s="108"/>
      <c r="H1" s="108" t="s">
        <v>268</v>
      </c>
    </row>
    <row r="2" spans="1:8" ht="15.75" thickBot="1" x14ac:dyDescent="0.25">
      <c r="B2" s="213" t="s">
        <v>269</v>
      </c>
      <c r="C2" s="32"/>
      <c r="D2" s="32"/>
      <c r="E2" s="32"/>
      <c r="F2" s="115"/>
      <c r="G2" s="32"/>
      <c r="H2" s="115"/>
    </row>
    <row r="3" spans="1:8" x14ac:dyDescent="0.2">
      <c r="B3" s="12"/>
      <c r="C3" s="12"/>
    </row>
    <row r="4" spans="1:8" s="86" customFormat="1" x14ac:dyDescent="0.2">
      <c r="B4" s="87" t="s">
        <v>788</v>
      </c>
    </row>
    <row r="5" spans="1:8" ht="18" x14ac:dyDescent="0.2">
      <c r="B5" s="116" t="str">
        <f>'1. Information'!B5</f>
        <v>Annual Mental Health Services Act (MHSA) Revenue and Expenditure Report</v>
      </c>
      <c r="C5" s="1"/>
      <c r="D5" s="1"/>
      <c r="E5" s="1"/>
      <c r="F5" s="1"/>
      <c r="G5" s="1"/>
    </row>
    <row r="6" spans="1:8" ht="18" x14ac:dyDescent="0.2">
      <c r="B6" s="116" t="str">
        <f>'1. Information'!B6</f>
        <v>Fiscal Year: 2023-2024</v>
      </c>
      <c r="C6" s="1"/>
      <c r="D6" s="1"/>
      <c r="E6" s="1"/>
      <c r="F6" s="1"/>
      <c r="G6" s="1"/>
    </row>
    <row r="7" spans="1:8" ht="18" x14ac:dyDescent="0.2">
      <c r="B7" s="116" t="s">
        <v>292</v>
      </c>
      <c r="C7" s="1"/>
      <c r="D7" s="1"/>
      <c r="E7" s="1"/>
      <c r="F7" s="1"/>
      <c r="G7" s="1"/>
    </row>
    <row r="8" spans="1:8" ht="15.75" x14ac:dyDescent="0.2">
      <c r="C8" s="14"/>
      <c r="D8" s="14"/>
      <c r="E8" s="14"/>
      <c r="F8" s="14"/>
      <c r="G8" s="14"/>
    </row>
    <row r="9" spans="1:8" ht="15.75" x14ac:dyDescent="0.25">
      <c r="B9" s="105" t="s">
        <v>0</v>
      </c>
      <c r="C9" s="105"/>
      <c r="D9" s="255" t="str">
        <f>IF(ISBLANK('1. Information'!D11),"",'1. Information'!D11)</f>
        <v>Sacramento</v>
      </c>
      <c r="E9" s="2"/>
      <c r="F9" s="186" t="s">
        <v>153</v>
      </c>
      <c r="G9" s="293">
        <f>IF(ISBLANK('1. Information'!D9),"",'1. Information'!D9)</f>
        <v>45684</v>
      </c>
    </row>
    <row r="10" spans="1:8" ht="15.75" x14ac:dyDescent="0.25">
      <c r="B10" s="3"/>
      <c r="C10" s="3"/>
      <c r="D10" s="3"/>
      <c r="E10" s="3"/>
      <c r="F10" s="2"/>
      <c r="G10" s="16"/>
      <c r="H10" s="19"/>
    </row>
    <row r="11" spans="1:8" ht="18.75" thickBot="1" x14ac:dyDescent="0.3">
      <c r="B11" s="125" t="s">
        <v>211</v>
      </c>
      <c r="C11" s="126"/>
      <c r="D11" s="126"/>
      <c r="E11" s="126"/>
      <c r="F11" s="128"/>
      <c r="G11" s="198"/>
      <c r="H11" s="149"/>
    </row>
    <row r="12" spans="1:8" ht="16.5" thickTop="1" x14ac:dyDescent="0.25">
      <c r="B12" s="3"/>
      <c r="C12" s="3"/>
      <c r="D12" s="3"/>
      <c r="E12" s="3"/>
      <c r="F12" s="2"/>
      <c r="G12" s="16"/>
      <c r="H12" s="19"/>
    </row>
    <row r="13" spans="1:8" x14ac:dyDescent="0.2">
      <c r="C13" s="199" t="s">
        <v>22</v>
      </c>
      <c r="D13" s="199" t="s">
        <v>23</v>
      </c>
      <c r="E13" s="199" t="s">
        <v>25</v>
      </c>
      <c r="F13" s="199" t="s">
        <v>199</v>
      </c>
      <c r="G13" s="199" t="s">
        <v>200</v>
      </c>
      <c r="H13" s="150" t="s">
        <v>201</v>
      </c>
    </row>
    <row r="14" spans="1:8" ht="47.25" x14ac:dyDescent="0.2">
      <c r="B14" s="170" t="s">
        <v>117</v>
      </c>
      <c r="C14" s="173" t="s">
        <v>165</v>
      </c>
      <c r="D14" s="172" t="s">
        <v>542</v>
      </c>
      <c r="E14" s="172" t="s">
        <v>543</v>
      </c>
      <c r="F14" s="172" t="s">
        <v>750</v>
      </c>
      <c r="G14" s="172" t="s">
        <v>101</v>
      </c>
      <c r="H14" s="172" t="s">
        <v>102</v>
      </c>
    </row>
    <row r="15" spans="1:8" ht="90" x14ac:dyDescent="0.2">
      <c r="B15" s="154">
        <v>1</v>
      </c>
      <c r="C15" s="298">
        <f t="shared" ref="C15:C44" si="0">IF(G15&lt;&gt;0,VLOOKUP($D$9,Info_County_Code,2,FALSE),"")</f>
        <v>34</v>
      </c>
      <c r="D15" s="243" t="s">
        <v>26</v>
      </c>
      <c r="E15" s="243" t="s">
        <v>791</v>
      </c>
      <c r="F15" s="331" t="s">
        <v>792</v>
      </c>
      <c r="G15" s="247">
        <v>-140641</v>
      </c>
      <c r="H15" s="332" t="s">
        <v>793</v>
      </c>
    </row>
    <row r="16" spans="1:8" ht="90" x14ac:dyDescent="0.2">
      <c r="B16" s="154">
        <v>2</v>
      </c>
      <c r="C16" s="298">
        <f t="shared" si="0"/>
        <v>34</v>
      </c>
      <c r="D16" s="243"/>
      <c r="E16" s="243" t="s">
        <v>791</v>
      </c>
      <c r="F16" s="331" t="s">
        <v>792</v>
      </c>
      <c r="G16" s="247">
        <v>140641</v>
      </c>
      <c r="H16" s="332" t="s">
        <v>869</v>
      </c>
    </row>
    <row r="17" spans="2:8" ht="195" x14ac:dyDescent="0.2">
      <c r="B17" s="154">
        <v>3</v>
      </c>
      <c r="C17" s="298">
        <f t="shared" si="0"/>
        <v>34</v>
      </c>
      <c r="D17" s="243" t="s">
        <v>27</v>
      </c>
      <c r="E17" s="243" t="s">
        <v>791</v>
      </c>
      <c r="F17" s="331" t="s">
        <v>866</v>
      </c>
      <c r="G17" s="247">
        <v>-4500000</v>
      </c>
      <c r="H17" s="332" t="s">
        <v>868</v>
      </c>
    </row>
    <row r="18" spans="2:8" x14ac:dyDescent="0.2">
      <c r="B18" s="154">
        <v>4</v>
      </c>
      <c r="C18" s="298" t="str">
        <f t="shared" si="0"/>
        <v/>
      </c>
      <c r="D18" s="243"/>
      <c r="E18" s="243"/>
      <c r="F18" s="331"/>
      <c r="G18" s="247"/>
      <c r="H18" s="332"/>
    </row>
    <row r="19" spans="2:8" x14ac:dyDescent="0.2">
      <c r="B19" s="154">
        <v>5</v>
      </c>
      <c r="C19" s="298" t="str">
        <f t="shared" si="0"/>
        <v/>
      </c>
      <c r="D19" s="243"/>
      <c r="E19" s="243"/>
      <c r="F19" s="331"/>
      <c r="G19" s="247"/>
      <c r="H19" s="332"/>
    </row>
    <row r="20" spans="2:8" x14ac:dyDescent="0.2">
      <c r="B20" s="154">
        <v>6</v>
      </c>
      <c r="C20" s="298" t="str">
        <f t="shared" si="0"/>
        <v/>
      </c>
      <c r="D20" s="243"/>
      <c r="E20" s="243"/>
      <c r="F20" s="246"/>
      <c r="G20" s="247"/>
      <c r="H20" s="225"/>
    </row>
    <row r="21" spans="2:8" x14ac:dyDescent="0.2">
      <c r="B21" s="154">
        <v>7</v>
      </c>
      <c r="C21" s="298" t="str">
        <f t="shared" si="0"/>
        <v/>
      </c>
      <c r="D21" s="243"/>
      <c r="E21" s="243"/>
      <c r="F21" s="246"/>
      <c r="G21" s="247"/>
      <c r="H21" s="225"/>
    </row>
    <row r="22" spans="2:8" x14ac:dyDescent="0.2">
      <c r="B22" s="154">
        <v>8</v>
      </c>
      <c r="C22" s="298" t="str">
        <f t="shared" si="0"/>
        <v/>
      </c>
      <c r="D22" s="243"/>
      <c r="E22" s="243"/>
      <c r="F22" s="246"/>
      <c r="G22" s="247"/>
      <c r="H22" s="225"/>
    </row>
    <row r="23" spans="2:8" x14ac:dyDescent="0.2">
      <c r="B23" s="154">
        <v>9</v>
      </c>
      <c r="C23" s="298" t="str">
        <f t="shared" si="0"/>
        <v/>
      </c>
      <c r="D23" s="243"/>
      <c r="E23" s="243"/>
      <c r="F23" s="246"/>
      <c r="G23" s="247"/>
      <c r="H23" s="225"/>
    </row>
    <row r="24" spans="2:8" x14ac:dyDescent="0.2">
      <c r="B24" s="154">
        <v>10</v>
      </c>
      <c r="C24" s="298" t="str">
        <f t="shared" si="0"/>
        <v/>
      </c>
      <c r="D24" s="243"/>
      <c r="E24" s="243"/>
      <c r="F24" s="246"/>
      <c r="G24" s="247"/>
      <c r="H24" s="225"/>
    </row>
    <row r="25" spans="2:8" x14ac:dyDescent="0.2">
      <c r="B25" s="154">
        <v>11</v>
      </c>
      <c r="C25" s="298" t="str">
        <f t="shared" si="0"/>
        <v/>
      </c>
      <c r="D25" s="243"/>
      <c r="E25" s="243"/>
      <c r="F25" s="246"/>
      <c r="G25" s="247"/>
      <c r="H25" s="225"/>
    </row>
    <row r="26" spans="2:8" x14ac:dyDescent="0.2">
      <c r="B26" s="154">
        <v>12</v>
      </c>
      <c r="C26" s="298" t="str">
        <f t="shared" si="0"/>
        <v/>
      </c>
      <c r="D26" s="243"/>
      <c r="E26" s="243"/>
      <c r="F26" s="246"/>
      <c r="G26" s="247"/>
      <c r="H26" s="225"/>
    </row>
    <row r="27" spans="2:8" x14ac:dyDescent="0.2">
      <c r="B27" s="154">
        <v>13</v>
      </c>
      <c r="C27" s="298" t="str">
        <f t="shared" si="0"/>
        <v/>
      </c>
      <c r="D27" s="243"/>
      <c r="E27" s="243"/>
      <c r="F27" s="246"/>
      <c r="G27" s="247"/>
      <c r="H27" s="225"/>
    </row>
    <row r="28" spans="2:8" x14ac:dyDescent="0.2">
      <c r="B28" s="154">
        <v>14</v>
      </c>
      <c r="C28" s="298" t="str">
        <f t="shared" si="0"/>
        <v/>
      </c>
      <c r="D28" s="243"/>
      <c r="E28" s="243"/>
      <c r="F28" s="246"/>
      <c r="G28" s="247"/>
      <c r="H28" s="225"/>
    </row>
    <row r="29" spans="2:8" x14ac:dyDescent="0.2">
      <c r="B29" s="154">
        <v>15</v>
      </c>
      <c r="C29" s="298" t="str">
        <f t="shared" si="0"/>
        <v/>
      </c>
      <c r="D29" s="243"/>
      <c r="E29" s="243"/>
      <c r="F29" s="246"/>
      <c r="G29" s="247"/>
      <c r="H29" s="225"/>
    </row>
    <row r="30" spans="2:8" x14ac:dyDescent="0.2">
      <c r="B30" s="154">
        <v>16</v>
      </c>
      <c r="C30" s="298" t="str">
        <f t="shared" si="0"/>
        <v/>
      </c>
      <c r="D30" s="243"/>
      <c r="E30" s="243"/>
      <c r="F30" s="246"/>
      <c r="G30" s="247"/>
      <c r="H30" s="225"/>
    </row>
    <row r="31" spans="2:8" x14ac:dyDescent="0.2">
      <c r="B31" s="154">
        <v>17</v>
      </c>
      <c r="C31" s="298" t="str">
        <f t="shared" si="0"/>
        <v/>
      </c>
      <c r="D31" s="243"/>
      <c r="E31" s="243"/>
      <c r="F31" s="246"/>
      <c r="G31" s="247"/>
      <c r="H31" s="225"/>
    </row>
    <row r="32" spans="2:8" x14ac:dyDescent="0.2">
      <c r="B32" s="154">
        <v>18</v>
      </c>
      <c r="C32" s="298" t="str">
        <f t="shared" si="0"/>
        <v/>
      </c>
      <c r="D32" s="243"/>
      <c r="E32" s="243"/>
      <c r="F32" s="246"/>
      <c r="G32" s="247"/>
      <c r="H32" s="225"/>
    </row>
    <row r="33" spans="2:8" x14ac:dyDescent="0.2">
      <c r="B33" s="154">
        <v>19</v>
      </c>
      <c r="C33" s="298" t="str">
        <f t="shared" si="0"/>
        <v/>
      </c>
      <c r="D33" s="243"/>
      <c r="E33" s="243"/>
      <c r="F33" s="246"/>
      <c r="G33" s="247"/>
      <c r="H33" s="225"/>
    </row>
    <row r="34" spans="2:8" x14ac:dyDescent="0.2">
      <c r="B34" s="154">
        <v>20</v>
      </c>
      <c r="C34" s="298" t="str">
        <f t="shared" si="0"/>
        <v/>
      </c>
      <c r="D34" s="243"/>
      <c r="E34" s="243"/>
      <c r="F34" s="246"/>
      <c r="G34" s="247"/>
      <c r="H34" s="225"/>
    </row>
    <row r="35" spans="2:8" x14ac:dyDescent="0.2">
      <c r="B35" s="154">
        <v>21</v>
      </c>
      <c r="C35" s="298" t="str">
        <f t="shared" si="0"/>
        <v/>
      </c>
      <c r="D35" s="243"/>
      <c r="E35" s="243"/>
      <c r="F35" s="246"/>
      <c r="G35" s="247"/>
      <c r="H35" s="225"/>
    </row>
    <row r="36" spans="2:8" x14ac:dyDescent="0.2">
      <c r="B36" s="154">
        <v>22</v>
      </c>
      <c r="C36" s="298" t="str">
        <f t="shared" si="0"/>
        <v/>
      </c>
      <c r="D36" s="243"/>
      <c r="E36" s="243"/>
      <c r="F36" s="246"/>
      <c r="G36" s="247"/>
      <c r="H36" s="225"/>
    </row>
    <row r="37" spans="2:8" x14ac:dyDescent="0.2">
      <c r="B37" s="154">
        <v>23</v>
      </c>
      <c r="C37" s="298" t="str">
        <f t="shared" si="0"/>
        <v/>
      </c>
      <c r="D37" s="243"/>
      <c r="E37" s="243"/>
      <c r="F37" s="246"/>
      <c r="G37" s="247"/>
      <c r="H37" s="225"/>
    </row>
    <row r="38" spans="2:8" x14ac:dyDescent="0.2">
      <c r="B38" s="154">
        <v>24</v>
      </c>
      <c r="C38" s="298" t="str">
        <f t="shared" si="0"/>
        <v/>
      </c>
      <c r="D38" s="243"/>
      <c r="E38" s="243"/>
      <c r="F38" s="246"/>
      <c r="G38" s="247"/>
      <c r="H38" s="225"/>
    </row>
    <row r="39" spans="2:8" x14ac:dyDescent="0.2">
      <c r="B39" s="154">
        <v>25</v>
      </c>
      <c r="C39" s="298" t="str">
        <f t="shared" si="0"/>
        <v/>
      </c>
      <c r="D39" s="243"/>
      <c r="E39" s="243"/>
      <c r="F39" s="246"/>
      <c r="G39" s="247"/>
      <c r="H39" s="225"/>
    </row>
    <row r="40" spans="2:8" x14ac:dyDescent="0.2">
      <c r="B40" s="154">
        <v>26</v>
      </c>
      <c r="C40" s="298" t="str">
        <f t="shared" si="0"/>
        <v/>
      </c>
      <c r="D40" s="243"/>
      <c r="E40" s="243"/>
      <c r="F40" s="246"/>
      <c r="G40" s="247"/>
      <c r="H40" s="225"/>
    </row>
    <row r="41" spans="2:8" x14ac:dyDescent="0.2">
      <c r="B41" s="154">
        <v>27</v>
      </c>
      <c r="C41" s="298" t="str">
        <f t="shared" si="0"/>
        <v/>
      </c>
      <c r="D41" s="243"/>
      <c r="E41" s="243"/>
      <c r="F41" s="246"/>
      <c r="G41" s="247"/>
      <c r="H41" s="225"/>
    </row>
    <row r="42" spans="2:8" x14ac:dyDescent="0.2">
      <c r="B42" s="154">
        <v>28</v>
      </c>
      <c r="C42" s="298" t="str">
        <f t="shared" si="0"/>
        <v/>
      </c>
      <c r="D42" s="243"/>
      <c r="E42" s="243"/>
      <c r="F42" s="246"/>
      <c r="G42" s="247"/>
      <c r="H42" s="225"/>
    </row>
    <row r="43" spans="2:8" x14ac:dyDescent="0.2">
      <c r="B43" s="154">
        <v>29</v>
      </c>
      <c r="C43" s="298" t="str">
        <f t="shared" si="0"/>
        <v/>
      </c>
      <c r="D43" s="243"/>
      <c r="E43" s="243"/>
      <c r="F43" s="246"/>
      <c r="G43" s="247"/>
      <c r="H43" s="225"/>
    </row>
    <row r="44" spans="2:8" x14ac:dyDescent="0.2">
      <c r="B44" s="154">
        <v>30</v>
      </c>
      <c r="C44" s="298" t="str">
        <f t="shared" si="0"/>
        <v/>
      </c>
      <c r="D44" s="243"/>
      <c r="E44" s="243"/>
      <c r="F44" s="246"/>
      <c r="G44" s="247"/>
      <c r="H44" s="225"/>
    </row>
    <row r="45" spans="2:8" x14ac:dyDescent="0.2">
      <c r="C45" s="22" t="str">
        <f>IF(NOT(COUNTA(E45:H45)),"",VLOOKUP(E23,Info_County_Code,2,FALSE))</f>
        <v/>
      </c>
      <c r="G45" s="23"/>
    </row>
    <row r="46" spans="2:8" x14ac:dyDescent="0.2">
      <c r="D46" s="22"/>
      <c r="E46" s="22"/>
    </row>
    <row r="47" spans="2:8" ht="18.75" thickBot="1" x14ac:dyDescent="0.3">
      <c r="B47" s="142" t="s">
        <v>212</v>
      </c>
      <c r="C47" s="147"/>
      <c r="D47" s="200"/>
      <c r="E47" s="200"/>
      <c r="F47" s="147"/>
      <c r="G47" s="147"/>
    </row>
    <row r="48" spans="2:8" ht="15.75" thickTop="1" x14ac:dyDescent="0.2">
      <c r="D48" s="22"/>
      <c r="E48" s="22"/>
    </row>
    <row r="49" spans="2:7" x14ac:dyDescent="0.2">
      <c r="C49" s="201" t="s">
        <v>22</v>
      </c>
      <c r="D49" s="202" t="s">
        <v>23</v>
      </c>
      <c r="E49" s="199" t="s">
        <v>25</v>
      </c>
      <c r="F49" s="150" t="s">
        <v>199</v>
      </c>
      <c r="G49" s="121" t="s">
        <v>200</v>
      </c>
    </row>
    <row r="50" spans="2:7" ht="47.25" x14ac:dyDescent="0.2">
      <c r="B50" s="170" t="s">
        <v>117</v>
      </c>
      <c r="C50" s="173" t="s">
        <v>165</v>
      </c>
      <c r="D50" s="173" t="s">
        <v>542</v>
      </c>
      <c r="E50" s="172" t="s">
        <v>750</v>
      </c>
      <c r="F50" s="172" t="s">
        <v>101</v>
      </c>
      <c r="G50" s="172" t="s">
        <v>102</v>
      </c>
    </row>
    <row r="51" spans="2:7" ht="105" x14ac:dyDescent="0.2">
      <c r="B51" s="154">
        <v>31</v>
      </c>
      <c r="C51" s="298">
        <f t="shared" ref="C51:C80" si="1">IF(F51&lt;&gt;0,VLOOKUP($D$9,Info_County_Code,2,FALSE),"")</f>
        <v>34</v>
      </c>
      <c r="D51" s="330" t="s">
        <v>163</v>
      </c>
      <c r="E51" s="246" t="s">
        <v>864</v>
      </c>
      <c r="F51" s="247">
        <v>4500000</v>
      </c>
      <c r="G51" s="225" t="s">
        <v>865</v>
      </c>
    </row>
    <row r="52" spans="2:7" ht="330" x14ac:dyDescent="0.2">
      <c r="B52" s="154">
        <v>32</v>
      </c>
      <c r="C52" s="298">
        <f t="shared" si="1"/>
        <v>34</v>
      </c>
      <c r="D52" s="203" t="s">
        <v>163</v>
      </c>
      <c r="E52" s="246" t="s">
        <v>866</v>
      </c>
      <c r="F52" s="247">
        <v>-4500000</v>
      </c>
      <c r="G52" s="225" t="s">
        <v>867</v>
      </c>
    </row>
    <row r="53" spans="2:7" x14ac:dyDescent="0.2">
      <c r="B53" s="154">
        <v>33</v>
      </c>
      <c r="C53" s="298" t="str">
        <f t="shared" si="1"/>
        <v/>
      </c>
      <c r="D53" s="203" t="s">
        <v>163</v>
      </c>
      <c r="E53" s="246"/>
      <c r="F53" s="247"/>
      <c r="G53" s="225"/>
    </row>
    <row r="54" spans="2:7" x14ac:dyDescent="0.2">
      <c r="B54" s="154">
        <v>34</v>
      </c>
      <c r="C54" s="298" t="str">
        <f t="shared" si="1"/>
        <v/>
      </c>
      <c r="D54" s="203" t="s">
        <v>163</v>
      </c>
      <c r="E54" s="246"/>
      <c r="F54" s="247"/>
      <c r="G54" s="225"/>
    </row>
    <row r="55" spans="2:7" x14ac:dyDescent="0.2">
      <c r="B55" s="154">
        <v>35</v>
      </c>
      <c r="C55" s="298" t="str">
        <f t="shared" si="1"/>
        <v/>
      </c>
      <c r="D55" s="203" t="s">
        <v>163</v>
      </c>
      <c r="E55" s="246"/>
      <c r="F55" s="247"/>
      <c r="G55" s="225"/>
    </row>
    <row r="56" spans="2:7" x14ac:dyDescent="0.2">
      <c r="B56" s="154">
        <v>36</v>
      </c>
      <c r="C56" s="298" t="str">
        <f t="shared" si="1"/>
        <v/>
      </c>
      <c r="D56" s="203" t="s">
        <v>163</v>
      </c>
      <c r="E56" s="246"/>
      <c r="F56" s="247"/>
      <c r="G56" s="225"/>
    </row>
    <row r="57" spans="2:7" x14ac:dyDescent="0.2">
      <c r="B57" s="154">
        <v>37</v>
      </c>
      <c r="C57" s="298" t="str">
        <f t="shared" si="1"/>
        <v/>
      </c>
      <c r="D57" s="203" t="s">
        <v>163</v>
      </c>
      <c r="E57" s="246"/>
      <c r="F57" s="247"/>
      <c r="G57" s="225"/>
    </row>
    <row r="58" spans="2:7" x14ac:dyDescent="0.2">
      <c r="B58" s="154">
        <v>38</v>
      </c>
      <c r="C58" s="298" t="str">
        <f t="shared" si="1"/>
        <v/>
      </c>
      <c r="D58" s="203" t="s">
        <v>163</v>
      </c>
      <c r="E58" s="246"/>
      <c r="F58" s="247"/>
      <c r="G58" s="225"/>
    </row>
    <row r="59" spans="2:7" x14ac:dyDescent="0.2">
      <c r="B59" s="154">
        <v>39</v>
      </c>
      <c r="C59" s="298" t="str">
        <f t="shared" si="1"/>
        <v/>
      </c>
      <c r="D59" s="203" t="s">
        <v>163</v>
      </c>
      <c r="E59" s="246"/>
      <c r="F59" s="247"/>
      <c r="G59" s="225"/>
    </row>
    <row r="60" spans="2:7" x14ac:dyDescent="0.2">
      <c r="B60" s="154">
        <v>40</v>
      </c>
      <c r="C60" s="298" t="str">
        <f t="shared" si="1"/>
        <v/>
      </c>
      <c r="D60" s="203" t="s">
        <v>163</v>
      </c>
      <c r="E60" s="246"/>
      <c r="F60" s="247"/>
      <c r="G60" s="225"/>
    </row>
    <row r="61" spans="2:7" x14ac:dyDescent="0.2">
      <c r="B61" s="154">
        <v>41</v>
      </c>
      <c r="C61" s="298" t="str">
        <f t="shared" si="1"/>
        <v/>
      </c>
      <c r="D61" s="203" t="s">
        <v>163</v>
      </c>
      <c r="E61" s="246"/>
      <c r="F61" s="247"/>
      <c r="G61" s="225"/>
    </row>
    <row r="62" spans="2:7" x14ac:dyDescent="0.2">
      <c r="B62" s="154">
        <v>42</v>
      </c>
      <c r="C62" s="298" t="str">
        <f t="shared" si="1"/>
        <v/>
      </c>
      <c r="D62" s="203" t="s">
        <v>163</v>
      </c>
      <c r="E62" s="246"/>
      <c r="F62" s="247"/>
      <c r="G62" s="225"/>
    </row>
    <row r="63" spans="2:7" x14ac:dyDescent="0.2">
      <c r="B63" s="154">
        <v>43</v>
      </c>
      <c r="C63" s="298" t="str">
        <f t="shared" si="1"/>
        <v/>
      </c>
      <c r="D63" s="203" t="s">
        <v>163</v>
      </c>
      <c r="E63" s="246"/>
      <c r="F63" s="247"/>
      <c r="G63" s="225"/>
    </row>
    <row r="64" spans="2:7" x14ac:dyDescent="0.2">
      <c r="B64" s="154">
        <v>44</v>
      </c>
      <c r="C64" s="298" t="str">
        <f t="shared" si="1"/>
        <v/>
      </c>
      <c r="D64" s="203" t="s">
        <v>163</v>
      </c>
      <c r="E64" s="246"/>
      <c r="F64" s="247"/>
      <c r="G64" s="225"/>
    </row>
    <row r="65" spans="2:7" x14ac:dyDescent="0.2">
      <c r="B65" s="154">
        <v>45</v>
      </c>
      <c r="C65" s="298" t="str">
        <f t="shared" si="1"/>
        <v/>
      </c>
      <c r="D65" s="203" t="s">
        <v>163</v>
      </c>
      <c r="E65" s="246"/>
      <c r="F65" s="247"/>
      <c r="G65" s="225"/>
    </row>
    <row r="66" spans="2:7" x14ac:dyDescent="0.2">
      <c r="B66" s="154">
        <v>46</v>
      </c>
      <c r="C66" s="298" t="str">
        <f t="shared" si="1"/>
        <v/>
      </c>
      <c r="D66" s="203" t="s">
        <v>163</v>
      </c>
      <c r="E66" s="246"/>
      <c r="F66" s="247"/>
      <c r="G66" s="225"/>
    </row>
    <row r="67" spans="2:7" x14ac:dyDescent="0.2">
      <c r="B67" s="154">
        <v>47</v>
      </c>
      <c r="C67" s="298" t="str">
        <f t="shared" si="1"/>
        <v/>
      </c>
      <c r="D67" s="203" t="s">
        <v>163</v>
      </c>
      <c r="E67" s="246"/>
      <c r="F67" s="247"/>
      <c r="G67" s="225"/>
    </row>
    <row r="68" spans="2:7" x14ac:dyDescent="0.2">
      <c r="B68" s="154">
        <v>48</v>
      </c>
      <c r="C68" s="298" t="str">
        <f t="shared" si="1"/>
        <v/>
      </c>
      <c r="D68" s="203" t="s">
        <v>163</v>
      </c>
      <c r="E68" s="246"/>
      <c r="F68" s="247"/>
      <c r="G68" s="225"/>
    </row>
    <row r="69" spans="2:7" x14ac:dyDescent="0.2">
      <c r="B69" s="154">
        <v>49</v>
      </c>
      <c r="C69" s="298" t="str">
        <f t="shared" si="1"/>
        <v/>
      </c>
      <c r="D69" s="203" t="s">
        <v>163</v>
      </c>
      <c r="E69" s="246"/>
      <c r="F69" s="247"/>
      <c r="G69" s="225"/>
    </row>
    <row r="70" spans="2:7" x14ac:dyDescent="0.2">
      <c r="B70" s="154">
        <v>50</v>
      </c>
      <c r="C70" s="298" t="str">
        <f t="shared" si="1"/>
        <v/>
      </c>
      <c r="D70" s="203" t="s">
        <v>163</v>
      </c>
      <c r="E70" s="246"/>
      <c r="F70" s="247"/>
      <c r="G70" s="225"/>
    </row>
    <row r="71" spans="2:7" x14ac:dyDescent="0.2">
      <c r="B71" s="154">
        <v>51</v>
      </c>
      <c r="C71" s="298" t="str">
        <f t="shared" si="1"/>
        <v/>
      </c>
      <c r="D71" s="203" t="s">
        <v>163</v>
      </c>
      <c r="E71" s="246"/>
      <c r="F71" s="247"/>
      <c r="G71" s="225"/>
    </row>
    <row r="72" spans="2:7" x14ac:dyDescent="0.2">
      <c r="B72" s="154">
        <v>52</v>
      </c>
      <c r="C72" s="298" t="str">
        <f t="shared" si="1"/>
        <v/>
      </c>
      <c r="D72" s="203" t="s">
        <v>163</v>
      </c>
      <c r="E72" s="246"/>
      <c r="F72" s="247"/>
      <c r="G72" s="225"/>
    </row>
    <row r="73" spans="2:7" x14ac:dyDescent="0.2">
      <c r="B73" s="154">
        <v>53</v>
      </c>
      <c r="C73" s="298" t="str">
        <f t="shared" si="1"/>
        <v/>
      </c>
      <c r="D73" s="203" t="s">
        <v>163</v>
      </c>
      <c r="E73" s="246"/>
      <c r="F73" s="247"/>
      <c r="G73" s="225"/>
    </row>
    <row r="74" spans="2:7" x14ac:dyDescent="0.2">
      <c r="B74" s="154">
        <v>54</v>
      </c>
      <c r="C74" s="298" t="str">
        <f t="shared" si="1"/>
        <v/>
      </c>
      <c r="D74" s="203" t="s">
        <v>163</v>
      </c>
      <c r="E74" s="246"/>
      <c r="F74" s="247"/>
      <c r="G74" s="225"/>
    </row>
    <row r="75" spans="2:7" x14ac:dyDescent="0.2">
      <c r="B75" s="154">
        <v>55</v>
      </c>
      <c r="C75" s="298" t="str">
        <f t="shared" si="1"/>
        <v/>
      </c>
      <c r="D75" s="203" t="s">
        <v>163</v>
      </c>
      <c r="E75" s="246"/>
      <c r="F75" s="247"/>
      <c r="G75" s="225"/>
    </row>
    <row r="76" spans="2:7" x14ac:dyDescent="0.2">
      <c r="B76" s="154">
        <v>56</v>
      </c>
      <c r="C76" s="298" t="str">
        <f t="shared" si="1"/>
        <v/>
      </c>
      <c r="D76" s="203" t="s">
        <v>163</v>
      </c>
      <c r="E76" s="246"/>
      <c r="F76" s="247"/>
      <c r="G76" s="225"/>
    </row>
    <row r="77" spans="2:7" x14ac:dyDescent="0.2">
      <c r="B77" s="154">
        <v>57</v>
      </c>
      <c r="C77" s="298" t="str">
        <f t="shared" si="1"/>
        <v/>
      </c>
      <c r="D77" s="203" t="s">
        <v>163</v>
      </c>
      <c r="E77" s="246"/>
      <c r="F77" s="247"/>
      <c r="G77" s="225"/>
    </row>
    <row r="78" spans="2:7" x14ac:dyDescent="0.2">
      <c r="B78" s="154">
        <v>58</v>
      </c>
      <c r="C78" s="298" t="str">
        <f t="shared" si="1"/>
        <v/>
      </c>
      <c r="D78" s="203" t="s">
        <v>163</v>
      </c>
      <c r="E78" s="246"/>
      <c r="F78" s="247"/>
      <c r="G78" s="225"/>
    </row>
    <row r="79" spans="2:7" x14ac:dyDescent="0.2">
      <c r="B79" s="154">
        <v>59</v>
      </c>
      <c r="C79" s="298" t="str">
        <f t="shared" si="1"/>
        <v/>
      </c>
      <c r="D79" s="203" t="s">
        <v>163</v>
      </c>
      <c r="E79" s="246"/>
      <c r="F79" s="247"/>
      <c r="G79" s="225"/>
    </row>
    <row r="80" spans="2:7" x14ac:dyDescent="0.2">
      <c r="B80" s="154">
        <v>60</v>
      </c>
      <c r="C80" s="298" t="str">
        <f t="shared" si="1"/>
        <v/>
      </c>
      <c r="D80" s="203" t="s">
        <v>163</v>
      </c>
      <c r="E80" s="246"/>
      <c r="F80" s="247"/>
      <c r="G80" s="225"/>
    </row>
  </sheetData>
  <sheetProtection algorithmName="SHA-512" hashValue="ZOovuq9QiBLUrunMzTdtU0Nv56S7XieRxGf/j1gTc0qfRmnGZv8OTKduOLTXGihkwAOBYYawHMrydfmdB3fHdA==" saltValue="Mp5fmNOZo7AKSAg8eRctbw==" spinCount="100000" sheet="1" objects="1" scenarios="1" selectLockedCells="1"/>
  <customSheetViews>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5" zeroHeight="1" x14ac:dyDescent="0.25"/>
  <cols>
    <col min="1" max="1" width="128.28515625" style="207" customWidth="1"/>
    <col min="2" max="2" width="9.140625" style="207" hidden="1" customWidth="1"/>
    <col min="3" max="16384" width="9.140625" style="207" hidden="1"/>
  </cols>
  <sheetData>
    <row r="1" spans="1:1" ht="15.75" customHeight="1" x14ac:dyDescent="0.25">
      <c r="A1" s="316" t="s">
        <v>597</v>
      </c>
    </row>
    <row r="2" spans="1:1" ht="15.75" x14ac:dyDescent="0.25">
      <c r="A2" s="208" t="s">
        <v>305</v>
      </c>
    </row>
    <row r="3" spans="1:1" ht="15.75" x14ac:dyDescent="0.25">
      <c r="A3" s="208" t="s">
        <v>304</v>
      </c>
    </row>
    <row r="4" spans="1:1" ht="45.75" x14ac:dyDescent="0.25">
      <c r="A4" s="208" t="s">
        <v>544</v>
      </c>
    </row>
    <row r="5" spans="1:1" ht="30.75" x14ac:dyDescent="0.25">
      <c r="A5" s="208" t="s">
        <v>545</v>
      </c>
    </row>
    <row r="6" spans="1:1" ht="15.75" x14ac:dyDescent="0.25">
      <c r="A6" s="208" t="s">
        <v>546</v>
      </c>
    </row>
    <row r="7" spans="1:1" ht="15.75" x14ac:dyDescent="0.25">
      <c r="A7" s="208" t="s">
        <v>547</v>
      </c>
    </row>
    <row r="8" spans="1:1" ht="30.75" x14ac:dyDescent="0.25">
      <c r="A8" s="208" t="s">
        <v>548</v>
      </c>
    </row>
    <row r="9" spans="1:1" ht="15.75" x14ac:dyDescent="0.25">
      <c r="A9" s="208" t="s">
        <v>549</v>
      </c>
    </row>
    <row r="10" spans="1:1" ht="15.75" x14ac:dyDescent="0.25">
      <c r="A10" s="208" t="s">
        <v>550</v>
      </c>
    </row>
    <row r="11" spans="1:1" ht="15.75" x14ac:dyDescent="0.25">
      <c r="A11" s="208" t="s">
        <v>551</v>
      </c>
    </row>
    <row r="12" spans="1:1" ht="30.75" x14ac:dyDescent="0.25">
      <c r="A12" s="208" t="s">
        <v>552</v>
      </c>
    </row>
    <row r="13" spans="1:1" ht="15.75" x14ac:dyDescent="0.25">
      <c r="A13" s="208" t="s">
        <v>553</v>
      </c>
    </row>
    <row r="14" spans="1:1" ht="15.75" hidden="1" x14ac:dyDescent="0.25">
      <c r="A14" s="208"/>
    </row>
    <row r="15" spans="1:1" ht="15.75" hidden="1" x14ac:dyDescent="0.25">
      <c r="A15" s="208"/>
    </row>
    <row r="16" spans="1:1" ht="15.75" hidden="1" x14ac:dyDescent="0.25">
      <c r="A16" s="209"/>
    </row>
    <row r="17" spans="1:1" ht="15.75" hidden="1" x14ac:dyDescent="0.25">
      <c r="A17" s="328"/>
    </row>
    <row r="18" spans="1:1" ht="15.75" hidden="1" x14ac:dyDescent="0.25">
      <c r="A18" s="208"/>
    </row>
    <row r="19" spans="1:1" ht="15.75" hidden="1" x14ac:dyDescent="0.25">
      <c r="A19" s="208"/>
    </row>
    <row r="20" spans="1:1" ht="15.75" hidden="1" x14ac:dyDescent="0.25">
      <c r="A20" s="208"/>
    </row>
    <row r="21" spans="1:1" ht="15.75" hidden="1" x14ac:dyDescent="0.25">
      <c r="A21" s="208"/>
    </row>
    <row r="22" spans="1:1" ht="15.75" hidden="1" x14ac:dyDescent="0.25">
      <c r="A22" s="208"/>
    </row>
    <row r="23" spans="1:1" ht="15.75" hidden="1" x14ac:dyDescent="0.25">
      <c r="A23" s="209"/>
    </row>
    <row r="24" spans="1:1" ht="15.75" hidden="1" x14ac:dyDescent="0.25">
      <c r="A24" s="328"/>
    </row>
    <row r="25" spans="1:1" ht="15.75" hidden="1" x14ac:dyDescent="0.25">
      <c r="A25" s="208"/>
    </row>
    <row r="26" spans="1:1" ht="15.75" hidden="1" x14ac:dyDescent="0.25">
      <c r="A26" s="208"/>
    </row>
    <row r="27" spans="1:1" ht="15.75" hidden="1" x14ac:dyDescent="0.25">
      <c r="A27" s="208"/>
    </row>
    <row r="28" spans="1:1" ht="15.75" hidden="1" x14ac:dyDescent="0.25">
      <c r="A28" s="208"/>
    </row>
    <row r="29" spans="1:1" ht="15.75" hidden="1" x14ac:dyDescent="0.25">
      <c r="A29" s="208"/>
    </row>
    <row r="30" spans="1:1" ht="15.75" hidden="1" x14ac:dyDescent="0.25">
      <c r="A30" s="20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D9" sqref="D9"/>
    </sheetView>
  </sheetViews>
  <sheetFormatPr defaultColWidth="0" defaultRowHeight="15" zeroHeight="1" x14ac:dyDescent="0.2"/>
  <cols>
    <col min="1" max="1" width="2.7109375" style="18" customWidth="1"/>
    <col min="2" max="2" width="6.7109375" style="18" customWidth="1"/>
    <col min="3" max="3" width="9.42578125" style="18" customWidth="1"/>
    <col min="4" max="4" width="17.5703125" style="18" customWidth="1"/>
    <col min="5" max="5" width="15.42578125" style="18" bestFit="1" customWidth="1"/>
    <col min="6" max="6" width="15" style="18" bestFit="1" customWidth="1"/>
    <col min="7" max="7" width="30.5703125" style="18" customWidth="1"/>
    <col min="8" max="8" width="18.28515625" style="18" customWidth="1"/>
    <col min="9" max="9" width="19.85546875" style="18" bestFit="1" customWidth="1"/>
    <col min="10" max="14" width="11.7109375" style="18" hidden="1" customWidth="1"/>
    <col min="15" max="16384" width="21.140625" style="18" hidden="1"/>
  </cols>
  <sheetData>
    <row r="1" spans="1:9" x14ac:dyDescent="0.2">
      <c r="A1" s="212" t="s">
        <v>753</v>
      </c>
      <c r="B1" s="86" t="s">
        <v>270</v>
      </c>
      <c r="E1" s="108"/>
      <c r="I1" s="108" t="s">
        <v>268</v>
      </c>
    </row>
    <row r="2" spans="1:9" ht="15.75" thickBot="1" x14ac:dyDescent="0.25">
      <c r="B2" s="213" t="s">
        <v>269</v>
      </c>
      <c r="C2" s="32"/>
      <c r="D2" s="32"/>
      <c r="E2" s="115"/>
      <c r="F2" s="32"/>
      <c r="G2" s="32"/>
      <c r="H2" s="32"/>
      <c r="I2" s="115"/>
    </row>
    <row r="3" spans="1:9" x14ac:dyDescent="0.2">
      <c r="B3" s="12"/>
      <c r="C3" s="12"/>
      <c r="D3" s="12"/>
    </row>
    <row r="4" spans="1:9" s="86" customFormat="1" x14ac:dyDescent="0.2">
      <c r="B4" s="87" t="s">
        <v>789</v>
      </c>
    </row>
    <row r="5" spans="1:9" ht="18" x14ac:dyDescent="0.2">
      <c r="B5" s="84" t="str">
        <f>'1. Information'!B5</f>
        <v>Annual Mental Health Services Act (MHSA) Revenue and Expenditure Report</v>
      </c>
      <c r="C5" s="13"/>
      <c r="D5" s="13"/>
      <c r="E5" s="13"/>
      <c r="F5" s="13"/>
      <c r="G5" s="13"/>
      <c r="H5" s="13"/>
    </row>
    <row r="6" spans="1:9" ht="18" x14ac:dyDescent="0.2">
      <c r="B6" s="84" t="str">
        <f>'1. Information'!B6</f>
        <v>Fiscal Year: 2023-2024</v>
      </c>
      <c r="C6" s="13"/>
      <c r="D6" s="13"/>
      <c r="E6" s="13"/>
      <c r="F6" s="13"/>
      <c r="G6" s="13"/>
      <c r="H6" s="13"/>
    </row>
    <row r="7" spans="1:9" ht="18" x14ac:dyDescent="0.2">
      <c r="B7" s="84" t="s">
        <v>293</v>
      </c>
      <c r="C7" s="13"/>
      <c r="D7" s="13"/>
      <c r="E7" s="13"/>
      <c r="F7" s="13"/>
      <c r="G7" s="13"/>
      <c r="H7" s="13"/>
    </row>
    <row r="8" spans="1:9" ht="15.75" x14ac:dyDescent="0.2">
      <c r="B8" s="14"/>
      <c r="C8" s="14"/>
      <c r="D8" s="14"/>
      <c r="E8" s="14"/>
      <c r="F8" s="14"/>
      <c r="G8" s="14"/>
      <c r="H8" s="14"/>
    </row>
    <row r="9" spans="1:9" ht="15.75" x14ac:dyDescent="0.25">
      <c r="B9" s="105" t="s">
        <v>0</v>
      </c>
      <c r="C9" s="105"/>
      <c r="D9" s="255" t="str">
        <f>IF(ISBLANK('1. Information'!D11),"",'1. Information'!D11)</f>
        <v>Sacramento</v>
      </c>
      <c r="F9" s="124" t="s">
        <v>1</v>
      </c>
      <c r="G9" s="311">
        <f>IF(ISBLANK('1. Information'!D9),"",'1. Information'!D9)</f>
        <v>45684</v>
      </c>
      <c r="H9" s="8"/>
    </row>
    <row r="10" spans="1:9" ht="15.75" x14ac:dyDescent="0.25">
      <c r="B10" s="3"/>
      <c r="C10" s="3"/>
      <c r="D10" s="3"/>
      <c r="F10" s="3"/>
      <c r="G10" s="17"/>
      <c r="H10" s="8"/>
    </row>
    <row r="11" spans="1:9" ht="18.75" thickBot="1" x14ac:dyDescent="0.3">
      <c r="B11" s="204" t="s">
        <v>211</v>
      </c>
      <c r="C11" s="197"/>
      <c r="D11" s="197"/>
      <c r="E11" s="197"/>
      <c r="F11" s="197"/>
      <c r="G11" s="197"/>
      <c r="H11" s="197"/>
      <c r="I11" s="147"/>
    </row>
    <row r="12" spans="1:9" ht="16.5" thickTop="1" x14ac:dyDescent="0.25">
      <c r="B12" s="189"/>
      <c r="C12" s="189"/>
      <c r="D12" s="189"/>
      <c r="E12" s="189"/>
      <c r="F12" s="189"/>
      <c r="G12" s="189"/>
      <c r="H12" s="189"/>
    </row>
    <row r="13" spans="1:9" x14ac:dyDescent="0.2">
      <c r="C13" s="118" t="s">
        <v>22</v>
      </c>
      <c r="D13" s="118" t="s">
        <v>23</v>
      </c>
      <c r="E13" s="118" t="s">
        <v>25</v>
      </c>
      <c r="F13" s="118" t="s">
        <v>199</v>
      </c>
      <c r="G13" s="118" t="s">
        <v>200</v>
      </c>
      <c r="H13" s="118" t="s">
        <v>201</v>
      </c>
      <c r="I13" s="118" t="s">
        <v>210</v>
      </c>
    </row>
    <row r="14" spans="1:9" s="24" customFormat="1" ht="31.5" x14ac:dyDescent="0.25">
      <c r="B14" s="117" t="s">
        <v>117</v>
      </c>
      <c r="C14" s="173" t="s">
        <v>165</v>
      </c>
      <c r="D14" s="172" t="s">
        <v>751</v>
      </c>
      <c r="E14" s="133" t="s">
        <v>154</v>
      </c>
      <c r="F14" s="133" t="s">
        <v>542</v>
      </c>
      <c r="G14" s="133" t="s">
        <v>196</v>
      </c>
      <c r="H14" s="133" t="s">
        <v>197</v>
      </c>
      <c r="I14" s="160" t="s">
        <v>198</v>
      </c>
    </row>
    <row r="15" spans="1:9" x14ac:dyDescent="0.2">
      <c r="B15" s="154">
        <v>1</v>
      </c>
      <c r="C15" s="298" t="str">
        <f t="shared" ref="C15:C54" si="0">IF(I15&lt;&gt;0,VLOOKUP($D$9,Info_County_Code,2,FALSE),"")</f>
        <v/>
      </c>
      <c r="D15" s="242"/>
      <c r="E15" s="243"/>
      <c r="F15" s="244"/>
      <c r="G15" s="245"/>
      <c r="H15" s="245"/>
      <c r="I15" s="304">
        <f>SUM(G15:H15)</f>
        <v>0</v>
      </c>
    </row>
    <row r="16" spans="1:9" x14ac:dyDescent="0.2">
      <c r="B16" s="154">
        <v>2</v>
      </c>
      <c r="C16" s="298" t="str">
        <f t="shared" si="0"/>
        <v/>
      </c>
      <c r="D16" s="242"/>
      <c r="E16" s="243"/>
      <c r="F16" s="244"/>
      <c r="G16" s="245"/>
      <c r="H16" s="245"/>
      <c r="I16" s="304">
        <f t="shared" ref="I16:I54" si="1">SUM(G16:H16)</f>
        <v>0</v>
      </c>
    </row>
    <row r="17" spans="2:11" x14ac:dyDescent="0.2">
      <c r="B17" s="154">
        <v>3</v>
      </c>
      <c r="C17" s="298" t="str">
        <f t="shared" si="0"/>
        <v/>
      </c>
      <c r="D17" s="242"/>
      <c r="E17" s="243"/>
      <c r="F17" s="244"/>
      <c r="G17" s="245"/>
      <c r="H17" s="245"/>
      <c r="I17" s="304">
        <f t="shared" si="1"/>
        <v>0</v>
      </c>
    </row>
    <row r="18" spans="2:11" x14ac:dyDescent="0.2">
      <c r="B18" s="154">
        <v>4</v>
      </c>
      <c r="C18" s="298" t="str">
        <f t="shared" si="0"/>
        <v/>
      </c>
      <c r="D18" s="242"/>
      <c r="E18" s="243"/>
      <c r="F18" s="244"/>
      <c r="G18" s="245"/>
      <c r="H18" s="245"/>
      <c r="I18" s="304">
        <f>SUM(G18:H18)</f>
        <v>0</v>
      </c>
    </row>
    <row r="19" spans="2:11" x14ac:dyDescent="0.2">
      <c r="B19" s="154">
        <v>5</v>
      </c>
      <c r="C19" s="298" t="str">
        <f t="shared" si="0"/>
        <v/>
      </c>
      <c r="D19" s="242"/>
      <c r="E19" s="243"/>
      <c r="F19" s="244"/>
      <c r="G19" s="245"/>
      <c r="H19" s="245"/>
      <c r="I19" s="304">
        <f t="shared" si="1"/>
        <v>0</v>
      </c>
    </row>
    <row r="20" spans="2:11" x14ac:dyDescent="0.2">
      <c r="B20" s="154">
        <v>6</v>
      </c>
      <c r="C20" s="298" t="str">
        <f t="shared" si="0"/>
        <v/>
      </c>
      <c r="D20" s="242"/>
      <c r="E20" s="243"/>
      <c r="F20" s="244"/>
      <c r="G20" s="245"/>
      <c r="H20" s="245"/>
      <c r="I20" s="304">
        <f t="shared" si="1"/>
        <v>0</v>
      </c>
    </row>
    <row r="21" spans="2:11" x14ac:dyDescent="0.2">
      <c r="B21" s="154">
        <v>7</v>
      </c>
      <c r="C21" s="298" t="str">
        <f t="shared" si="0"/>
        <v/>
      </c>
      <c r="D21" s="242"/>
      <c r="E21" s="243"/>
      <c r="F21" s="244"/>
      <c r="G21" s="245"/>
      <c r="H21" s="245"/>
      <c r="I21" s="304">
        <f t="shared" si="1"/>
        <v>0</v>
      </c>
    </row>
    <row r="22" spans="2:11" x14ac:dyDescent="0.2">
      <c r="B22" s="154">
        <v>8</v>
      </c>
      <c r="C22" s="298" t="str">
        <f t="shared" si="0"/>
        <v/>
      </c>
      <c r="D22" s="242"/>
      <c r="E22" s="243"/>
      <c r="F22" s="244"/>
      <c r="G22" s="245"/>
      <c r="H22" s="245"/>
      <c r="I22" s="304">
        <f t="shared" si="1"/>
        <v>0</v>
      </c>
    </row>
    <row r="23" spans="2:11" x14ac:dyDescent="0.2">
      <c r="B23" s="154">
        <v>9</v>
      </c>
      <c r="C23" s="298" t="str">
        <f t="shared" si="0"/>
        <v/>
      </c>
      <c r="D23" s="242"/>
      <c r="E23" s="243"/>
      <c r="F23" s="244"/>
      <c r="G23" s="245"/>
      <c r="H23" s="245"/>
      <c r="I23" s="304">
        <f t="shared" si="1"/>
        <v>0</v>
      </c>
    </row>
    <row r="24" spans="2:11" x14ac:dyDescent="0.2">
      <c r="B24" s="154">
        <v>10</v>
      </c>
      <c r="C24" s="298" t="str">
        <f t="shared" si="0"/>
        <v/>
      </c>
      <c r="D24" s="242"/>
      <c r="E24" s="243"/>
      <c r="F24" s="244"/>
      <c r="G24" s="245"/>
      <c r="H24" s="245"/>
      <c r="I24" s="304">
        <f t="shared" si="1"/>
        <v>0</v>
      </c>
    </row>
    <row r="25" spans="2:11" x14ac:dyDescent="0.2">
      <c r="B25" s="154">
        <v>11</v>
      </c>
      <c r="C25" s="298" t="str">
        <f t="shared" si="0"/>
        <v/>
      </c>
      <c r="D25" s="242"/>
      <c r="E25" s="243"/>
      <c r="F25" s="244"/>
      <c r="G25" s="245"/>
      <c r="H25" s="245"/>
      <c r="I25" s="304">
        <f t="shared" si="1"/>
        <v>0</v>
      </c>
    </row>
    <row r="26" spans="2:11" x14ac:dyDescent="0.2">
      <c r="B26" s="154">
        <v>12</v>
      </c>
      <c r="C26" s="298" t="str">
        <f t="shared" si="0"/>
        <v/>
      </c>
      <c r="D26" s="242"/>
      <c r="E26" s="243"/>
      <c r="F26" s="244"/>
      <c r="G26" s="245"/>
      <c r="H26" s="245"/>
      <c r="I26" s="304">
        <f t="shared" si="1"/>
        <v>0</v>
      </c>
    </row>
    <row r="27" spans="2:11" x14ac:dyDescent="0.2">
      <c r="B27" s="154">
        <v>13</v>
      </c>
      <c r="C27" s="298" t="str">
        <f t="shared" si="0"/>
        <v/>
      </c>
      <c r="D27" s="242"/>
      <c r="E27" s="243"/>
      <c r="F27" s="244"/>
      <c r="G27" s="245"/>
      <c r="H27" s="245"/>
      <c r="I27" s="304">
        <f t="shared" si="1"/>
        <v>0</v>
      </c>
    </row>
    <row r="28" spans="2:11" x14ac:dyDescent="0.2">
      <c r="B28" s="154">
        <v>14</v>
      </c>
      <c r="C28" s="298" t="str">
        <f t="shared" si="0"/>
        <v/>
      </c>
      <c r="D28" s="242"/>
      <c r="E28" s="243"/>
      <c r="F28" s="244"/>
      <c r="G28" s="245"/>
      <c r="H28" s="245"/>
      <c r="I28" s="304">
        <f t="shared" si="1"/>
        <v>0</v>
      </c>
    </row>
    <row r="29" spans="2:11" x14ac:dyDescent="0.2">
      <c r="B29" s="154">
        <v>15</v>
      </c>
      <c r="C29" s="298" t="str">
        <f t="shared" si="0"/>
        <v/>
      </c>
      <c r="D29" s="242"/>
      <c r="E29" s="243"/>
      <c r="F29" s="244"/>
      <c r="G29" s="245"/>
      <c r="H29" s="245"/>
      <c r="I29" s="304">
        <f t="shared" si="1"/>
        <v>0</v>
      </c>
    </row>
    <row r="30" spans="2:11" x14ac:dyDescent="0.2">
      <c r="B30" s="154">
        <v>16</v>
      </c>
      <c r="C30" s="298" t="str">
        <f t="shared" si="0"/>
        <v/>
      </c>
      <c r="D30" s="242"/>
      <c r="E30" s="243"/>
      <c r="F30" s="244"/>
      <c r="G30" s="245"/>
      <c r="H30" s="245"/>
      <c r="I30" s="304">
        <f t="shared" si="1"/>
        <v>0</v>
      </c>
      <c r="K30" s="81"/>
    </row>
    <row r="31" spans="2:11" x14ac:dyDescent="0.2">
      <c r="B31" s="154">
        <v>17</v>
      </c>
      <c r="C31" s="298" t="str">
        <f t="shared" si="0"/>
        <v/>
      </c>
      <c r="D31" s="242"/>
      <c r="E31" s="243"/>
      <c r="F31" s="244"/>
      <c r="G31" s="245"/>
      <c r="H31" s="245"/>
      <c r="I31" s="304">
        <f t="shared" si="1"/>
        <v>0</v>
      </c>
    </row>
    <row r="32" spans="2:11" x14ac:dyDescent="0.2">
      <c r="B32" s="154">
        <v>18</v>
      </c>
      <c r="C32" s="298" t="str">
        <f t="shared" si="0"/>
        <v/>
      </c>
      <c r="D32" s="242"/>
      <c r="E32" s="243"/>
      <c r="F32" s="244"/>
      <c r="G32" s="245"/>
      <c r="H32" s="245"/>
      <c r="I32" s="304">
        <f t="shared" si="1"/>
        <v>0</v>
      </c>
    </row>
    <row r="33" spans="2:9" x14ac:dyDescent="0.2">
      <c r="B33" s="154">
        <v>19</v>
      </c>
      <c r="C33" s="298" t="str">
        <f t="shared" si="0"/>
        <v/>
      </c>
      <c r="D33" s="242"/>
      <c r="E33" s="243"/>
      <c r="F33" s="244"/>
      <c r="G33" s="245"/>
      <c r="H33" s="245"/>
      <c r="I33" s="304">
        <f t="shared" si="1"/>
        <v>0</v>
      </c>
    </row>
    <row r="34" spans="2:9" x14ac:dyDescent="0.2">
      <c r="B34" s="154">
        <v>20</v>
      </c>
      <c r="C34" s="298" t="str">
        <f t="shared" si="0"/>
        <v/>
      </c>
      <c r="D34" s="242"/>
      <c r="E34" s="243"/>
      <c r="F34" s="244"/>
      <c r="G34" s="245"/>
      <c r="H34" s="245"/>
      <c r="I34" s="304">
        <f t="shared" si="1"/>
        <v>0</v>
      </c>
    </row>
    <row r="35" spans="2:9" x14ac:dyDescent="0.2">
      <c r="B35" s="154">
        <v>21</v>
      </c>
      <c r="C35" s="298" t="str">
        <f t="shared" si="0"/>
        <v/>
      </c>
      <c r="D35" s="242"/>
      <c r="E35" s="243"/>
      <c r="F35" s="244"/>
      <c r="G35" s="245"/>
      <c r="H35" s="245"/>
      <c r="I35" s="304">
        <f t="shared" si="1"/>
        <v>0</v>
      </c>
    </row>
    <row r="36" spans="2:9" x14ac:dyDescent="0.2">
      <c r="B36" s="154">
        <v>22</v>
      </c>
      <c r="C36" s="298" t="str">
        <f t="shared" si="0"/>
        <v/>
      </c>
      <c r="D36" s="242"/>
      <c r="E36" s="243"/>
      <c r="F36" s="244"/>
      <c r="G36" s="245"/>
      <c r="H36" s="245"/>
      <c r="I36" s="304">
        <f t="shared" si="1"/>
        <v>0</v>
      </c>
    </row>
    <row r="37" spans="2:9" x14ac:dyDescent="0.2">
      <c r="B37" s="154">
        <v>23</v>
      </c>
      <c r="C37" s="298" t="str">
        <f t="shared" si="0"/>
        <v/>
      </c>
      <c r="D37" s="242"/>
      <c r="E37" s="243"/>
      <c r="F37" s="244"/>
      <c r="G37" s="245"/>
      <c r="H37" s="245"/>
      <c r="I37" s="304">
        <f t="shared" si="1"/>
        <v>0</v>
      </c>
    </row>
    <row r="38" spans="2:9" x14ac:dyDescent="0.2">
      <c r="B38" s="154">
        <v>24</v>
      </c>
      <c r="C38" s="298" t="str">
        <f t="shared" si="0"/>
        <v/>
      </c>
      <c r="D38" s="242"/>
      <c r="E38" s="243"/>
      <c r="F38" s="244"/>
      <c r="G38" s="245"/>
      <c r="H38" s="245"/>
      <c r="I38" s="304">
        <f t="shared" si="1"/>
        <v>0</v>
      </c>
    </row>
    <row r="39" spans="2:9" x14ac:dyDescent="0.2">
      <c r="B39" s="154">
        <v>25</v>
      </c>
      <c r="C39" s="298" t="str">
        <f t="shared" si="0"/>
        <v/>
      </c>
      <c r="D39" s="242"/>
      <c r="E39" s="243"/>
      <c r="F39" s="244"/>
      <c r="G39" s="245"/>
      <c r="H39" s="245"/>
      <c r="I39" s="304">
        <f t="shared" si="1"/>
        <v>0</v>
      </c>
    </row>
    <row r="40" spans="2:9" x14ac:dyDescent="0.2">
      <c r="B40" s="154">
        <v>26</v>
      </c>
      <c r="C40" s="298" t="str">
        <f t="shared" si="0"/>
        <v/>
      </c>
      <c r="D40" s="242"/>
      <c r="E40" s="243"/>
      <c r="F40" s="244"/>
      <c r="G40" s="245"/>
      <c r="H40" s="245"/>
      <c r="I40" s="304">
        <f t="shared" si="1"/>
        <v>0</v>
      </c>
    </row>
    <row r="41" spans="2:9" x14ac:dyDescent="0.2">
      <c r="B41" s="154">
        <v>27</v>
      </c>
      <c r="C41" s="298" t="str">
        <f t="shared" si="0"/>
        <v/>
      </c>
      <c r="D41" s="242"/>
      <c r="E41" s="243"/>
      <c r="F41" s="244"/>
      <c r="G41" s="245"/>
      <c r="H41" s="245"/>
      <c r="I41" s="304">
        <f t="shared" si="1"/>
        <v>0</v>
      </c>
    </row>
    <row r="42" spans="2:9" x14ac:dyDescent="0.2">
      <c r="B42" s="154">
        <v>28</v>
      </c>
      <c r="C42" s="298" t="str">
        <f t="shared" si="0"/>
        <v/>
      </c>
      <c r="D42" s="242"/>
      <c r="E42" s="243"/>
      <c r="F42" s="244"/>
      <c r="G42" s="245"/>
      <c r="H42" s="245"/>
      <c r="I42" s="304">
        <f t="shared" si="1"/>
        <v>0</v>
      </c>
    </row>
    <row r="43" spans="2:9" x14ac:dyDescent="0.2">
      <c r="B43" s="154">
        <v>29</v>
      </c>
      <c r="C43" s="298" t="str">
        <f t="shared" si="0"/>
        <v/>
      </c>
      <c r="D43" s="242"/>
      <c r="E43" s="243"/>
      <c r="F43" s="244"/>
      <c r="G43" s="245"/>
      <c r="H43" s="245"/>
      <c r="I43" s="304">
        <f t="shared" si="1"/>
        <v>0</v>
      </c>
    </row>
    <row r="44" spans="2:9" x14ac:dyDescent="0.2">
      <c r="B44" s="154">
        <v>30</v>
      </c>
      <c r="C44" s="298" t="str">
        <f t="shared" si="0"/>
        <v/>
      </c>
      <c r="D44" s="242"/>
      <c r="E44" s="243"/>
      <c r="F44" s="244"/>
      <c r="G44" s="245"/>
      <c r="H44" s="245"/>
      <c r="I44" s="304">
        <f t="shared" si="1"/>
        <v>0</v>
      </c>
    </row>
    <row r="45" spans="2:9" x14ac:dyDescent="0.2">
      <c r="B45" s="154">
        <v>31</v>
      </c>
      <c r="C45" s="298" t="str">
        <f t="shared" si="0"/>
        <v/>
      </c>
      <c r="D45" s="242"/>
      <c r="E45" s="243"/>
      <c r="F45" s="244"/>
      <c r="G45" s="245"/>
      <c r="H45" s="245"/>
      <c r="I45" s="304">
        <f t="shared" si="1"/>
        <v>0</v>
      </c>
    </row>
    <row r="46" spans="2:9" x14ac:dyDescent="0.2">
      <c r="B46" s="154">
        <v>32</v>
      </c>
      <c r="C46" s="298" t="str">
        <f t="shared" si="0"/>
        <v/>
      </c>
      <c r="D46" s="242"/>
      <c r="E46" s="243"/>
      <c r="F46" s="244"/>
      <c r="G46" s="245"/>
      <c r="H46" s="245"/>
      <c r="I46" s="304">
        <f t="shared" si="1"/>
        <v>0</v>
      </c>
    </row>
    <row r="47" spans="2:9" x14ac:dyDescent="0.2">
      <c r="B47" s="154">
        <v>33</v>
      </c>
      <c r="C47" s="298" t="str">
        <f t="shared" si="0"/>
        <v/>
      </c>
      <c r="D47" s="242"/>
      <c r="E47" s="243"/>
      <c r="F47" s="244"/>
      <c r="G47" s="245"/>
      <c r="H47" s="245"/>
      <c r="I47" s="304">
        <f t="shared" si="1"/>
        <v>0</v>
      </c>
    </row>
    <row r="48" spans="2:9" x14ac:dyDescent="0.2">
      <c r="B48" s="154">
        <v>34</v>
      </c>
      <c r="C48" s="298" t="str">
        <f t="shared" si="0"/>
        <v/>
      </c>
      <c r="D48" s="242"/>
      <c r="E48" s="243"/>
      <c r="F48" s="244"/>
      <c r="G48" s="245"/>
      <c r="H48" s="245"/>
      <c r="I48" s="304">
        <f t="shared" si="1"/>
        <v>0</v>
      </c>
    </row>
    <row r="49" spans="2:9" x14ac:dyDescent="0.2">
      <c r="B49" s="154">
        <v>35</v>
      </c>
      <c r="C49" s="298" t="str">
        <f t="shared" si="0"/>
        <v/>
      </c>
      <c r="D49" s="242"/>
      <c r="E49" s="243"/>
      <c r="F49" s="244"/>
      <c r="G49" s="245"/>
      <c r="H49" s="245"/>
      <c r="I49" s="304">
        <f t="shared" si="1"/>
        <v>0</v>
      </c>
    </row>
    <row r="50" spans="2:9" x14ac:dyDescent="0.2">
      <c r="B50" s="154">
        <v>36</v>
      </c>
      <c r="C50" s="298" t="str">
        <f t="shared" si="0"/>
        <v/>
      </c>
      <c r="D50" s="242"/>
      <c r="E50" s="243"/>
      <c r="F50" s="244"/>
      <c r="G50" s="245"/>
      <c r="H50" s="245"/>
      <c r="I50" s="304">
        <f t="shared" si="1"/>
        <v>0</v>
      </c>
    </row>
    <row r="51" spans="2:9" x14ac:dyDescent="0.2">
      <c r="B51" s="154">
        <v>37</v>
      </c>
      <c r="C51" s="298" t="str">
        <f t="shared" si="0"/>
        <v/>
      </c>
      <c r="D51" s="242"/>
      <c r="E51" s="243"/>
      <c r="F51" s="244"/>
      <c r="G51" s="245"/>
      <c r="H51" s="245"/>
      <c r="I51" s="304">
        <f t="shared" si="1"/>
        <v>0</v>
      </c>
    </row>
    <row r="52" spans="2:9" x14ac:dyDescent="0.2">
      <c r="B52" s="154">
        <v>38</v>
      </c>
      <c r="C52" s="298" t="str">
        <f t="shared" si="0"/>
        <v/>
      </c>
      <c r="D52" s="242"/>
      <c r="E52" s="243"/>
      <c r="F52" s="244"/>
      <c r="G52" s="245"/>
      <c r="H52" s="245"/>
      <c r="I52" s="304">
        <f t="shared" si="1"/>
        <v>0</v>
      </c>
    </row>
    <row r="53" spans="2:9" x14ac:dyDescent="0.2">
      <c r="B53" s="154">
        <v>39</v>
      </c>
      <c r="C53" s="298" t="str">
        <f t="shared" si="0"/>
        <v/>
      </c>
      <c r="D53" s="242"/>
      <c r="E53" s="243"/>
      <c r="F53" s="244"/>
      <c r="G53" s="245"/>
      <c r="H53" s="245"/>
      <c r="I53" s="304">
        <f t="shared" si="1"/>
        <v>0</v>
      </c>
    </row>
    <row r="54" spans="2:9" x14ac:dyDescent="0.2">
      <c r="B54" s="154">
        <v>40</v>
      </c>
      <c r="C54" s="298" t="str">
        <f t="shared" si="0"/>
        <v/>
      </c>
      <c r="D54" s="242"/>
      <c r="E54" s="243"/>
      <c r="F54" s="244"/>
      <c r="G54" s="245"/>
      <c r="H54" s="245"/>
      <c r="I54" s="304">
        <f t="shared" si="1"/>
        <v>0</v>
      </c>
    </row>
  </sheetData>
  <sheetProtection algorithmName="SHA-512" hashValue="xX35YWjP8q6cZt24BvpKPoQc26x6GX4WjefATcn77C96PWY49ZorKrt5z9YjDyHQMq/2ecRWLw/PiD4SEIVg3A==" saltValue="tHedcz5hh36HzcQGvmDlyA==" spinCount="100000" sheet="1" objects="1" scenarios="1" selectLockedCells="1"/>
  <customSheetViews>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5" zeroHeight="1" x14ac:dyDescent="0.25"/>
  <cols>
    <col min="1" max="1" width="128.140625" style="207" customWidth="1"/>
    <col min="2" max="2" width="9.140625" style="207" hidden="1" customWidth="1"/>
    <col min="3"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45.75" x14ac:dyDescent="0.25">
      <c r="A4" s="208" t="s">
        <v>554</v>
      </c>
    </row>
    <row r="5" spans="1:1" ht="30.75" x14ac:dyDescent="0.25">
      <c r="A5" s="208" t="s">
        <v>555</v>
      </c>
    </row>
    <row r="6" spans="1:1" ht="90.75" x14ac:dyDescent="0.25">
      <c r="A6" s="208" t="s">
        <v>556</v>
      </c>
    </row>
    <row r="7" spans="1:1" ht="30.75" x14ac:dyDescent="0.25">
      <c r="A7" s="208" t="s">
        <v>557</v>
      </c>
    </row>
    <row r="8" spans="1:1" ht="30.75" x14ac:dyDescent="0.25">
      <c r="A8" s="208" t="s">
        <v>558</v>
      </c>
    </row>
    <row r="9" spans="1:1" ht="30.75" x14ac:dyDescent="0.25">
      <c r="A9" s="208" t="s">
        <v>559</v>
      </c>
    </row>
    <row r="10" spans="1:1" ht="15.75" x14ac:dyDescent="0.25">
      <c r="A10" s="208" t="s">
        <v>595</v>
      </c>
    </row>
    <row r="11" spans="1:1" ht="15.75" hidden="1" x14ac:dyDescent="0.25">
      <c r="A11" s="208"/>
    </row>
    <row r="12" spans="1:1" ht="15.75" hidden="1" x14ac:dyDescent="0.25">
      <c r="A12" s="208"/>
    </row>
    <row r="13" spans="1:1" ht="15.75" hidden="1" x14ac:dyDescent="0.25">
      <c r="A13" s="208"/>
    </row>
    <row r="14" spans="1:1" ht="15.75" hidden="1" x14ac:dyDescent="0.25">
      <c r="A14" s="208"/>
    </row>
    <row r="15" spans="1:1" ht="15.75" hidden="1" x14ac:dyDescent="0.25">
      <c r="A15" s="20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zoomScaleNormal="100" workbookViewId="0">
      <selection activeCell="C31" sqref="C31"/>
    </sheetView>
  </sheetViews>
  <sheetFormatPr defaultColWidth="0" defaultRowHeight="15" zeroHeight="1" x14ac:dyDescent="0.2"/>
  <cols>
    <col min="1" max="1" width="2.7109375" style="18" customWidth="1"/>
    <col min="2" max="2" width="11" style="18" customWidth="1"/>
    <col min="3" max="3" width="22.140625" style="252" customWidth="1"/>
    <col min="4" max="4" width="15.28515625" style="252" bestFit="1" customWidth="1"/>
    <col min="5" max="5" width="72.42578125" style="252" customWidth="1"/>
    <col min="6" max="6" width="19.42578125" style="18" customWidth="1"/>
    <col min="7" max="7" width="15.7109375" style="18" customWidth="1"/>
    <col min="8" max="18" width="9.140625" style="18" hidden="1" customWidth="1"/>
    <col min="19" max="30" width="0" style="18" hidden="1" customWidth="1"/>
    <col min="31" max="16384" width="9.140625" style="18" hidden="1"/>
  </cols>
  <sheetData>
    <row r="1" spans="1:30" x14ac:dyDescent="0.2">
      <c r="A1" s="212" t="s">
        <v>752</v>
      </c>
      <c r="B1" s="86" t="s">
        <v>270</v>
      </c>
      <c r="C1" s="18"/>
      <c r="D1" s="108"/>
      <c r="E1" s="108"/>
      <c r="F1" s="108" t="s">
        <v>268</v>
      </c>
    </row>
    <row r="2" spans="1:30" ht="15.75" thickBot="1" x14ac:dyDescent="0.25">
      <c r="B2" s="213" t="s">
        <v>269</v>
      </c>
      <c r="C2" s="32"/>
      <c r="D2" s="115"/>
      <c r="E2" s="115"/>
      <c r="F2" s="115"/>
    </row>
    <row r="3" spans="1:30" x14ac:dyDescent="0.2">
      <c r="A3" s="12"/>
      <c r="B3" s="12"/>
      <c r="C3" s="12"/>
      <c r="D3" s="18"/>
      <c r="E3" s="18"/>
    </row>
    <row r="4" spans="1:30" s="86" customFormat="1" x14ac:dyDescent="0.2">
      <c r="B4" s="87" t="s">
        <v>790</v>
      </c>
    </row>
    <row r="5" spans="1:30" ht="18" x14ac:dyDescent="0.2">
      <c r="B5" s="84" t="str">
        <f>'1. Information'!B5</f>
        <v>Annual Mental Health Services Act (MHSA) Revenue and Expenditure Report</v>
      </c>
      <c r="C5" s="13"/>
      <c r="D5" s="13"/>
      <c r="E5" s="13"/>
      <c r="F5" s="13"/>
      <c r="G5" s="13"/>
    </row>
    <row r="6" spans="1:30" ht="18" x14ac:dyDescent="0.2">
      <c r="B6" s="84" t="str">
        <f>'1. Information'!B6</f>
        <v>Fiscal Year: 2023-2024</v>
      </c>
      <c r="C6" s="13"/>
      <c r="D6" s="13"/>
      <c r="E6" s="13"/>
      <c r="F6" s="13"/>
      <c r="G6" s="13"/>
    </row>
    <row r="7" spans="1:30" ht="18" x14ac:dyDescent="0.2">
      <c r="B7" s="84" t="s">
        <v>294</v>
      </c>
      <c r="C7" s="13"/>
      <c r="D7" s="13"/>
      <c r="E7" s="13"/>
      <c r="F7" s="13"/>
      <c r="G7" s="13"/>
    </row>
    <row r="8" spans="1:30" ht="18" x14ac:dyDescent="0.2">
      <c r="B8" s="84"/>
      <c r="C8" s="13"/>
      <c r="D8" s="13"/>
      <c r="E8" s="13"/>
      <c r="F8" s="13"/>
      <c r="G8" s="13"/>
      <c r="AC8" s="86"/>
    </row>
    <row r="9" spans="1:30" ht="15.75" x14ac:dyDescent="0.25">
      <c r="B9" s="105" t="s">
        <v>0</v>
      </c>
      <c r="C9" s="255" t="str">
        <f>IF(ISBLANK('1. Information'!D11),"",'1. Information'!D11)</f>
        <v>Sacramento</v>
      </c>
      <c r="D9" s="18"/>
      <c r="E9" s="18"/>
      <c r="F9" s="124" t="s">
        <v>1</v>
      </c>
      <c r="G9" s="311">
        <f>IF(ISBLANK('1. Information'!D9),"",'1. Information'!D9)</f>
        <v>45684</v>
      </c>
      <c r="I9" s="8"/>
    </row>
    <row r="10" spans="1:30" ht="18" x14ac:dyDescent="0.2">
      <c r="B10" s="84"/>
      <c r="C10" s="84"/>
      <c r="D10" s="13"/>
      <c r="E10" s="13"/>
      <c r="F10" s="13"/>
      <c r="G10" s="13"/>
      <c r="H10" s="13"/>
      <c r="AD10" s="86"/>
    </row>
    <row r="11" spans="1:30" ht="18" x14ac:dyDescent="0.2">
      <c r="B11" s="84"/>
      <c r="C11" s="118" t="s">
        <v>22</v>
      </c>
      <c r="D11" s="118" t="s">
        <v>23</v>
      </c>
      <c r="E11" s="118" t="s">
        <v>25</v>
      </c>
      <c r="F11" s="13"/>
      <c r="G11" s="13"/>
      <c r="H11" s="13"/>
      <c r="AD11" s="86"/>
    </row>
    <row r="12" spans="1:30" ht="31.5" x14ac:dyDescent="0.25">
      <c r="B12" s="121" t="s">
        <v>117</v>
      </c>
      <c r="C12" s="186" t="s">
        <v>542</v>
      </c>
      <c r="D12" s="240" t="s">
        <v>754</v>
      </c>
      <c r="E12" s="186" t="s">
        <v>215</v>
      </c>
    </row>
    <row r="13" spans="1:30" x14ac:dyDescent="0.2">
      <c r="B13" s="205">
        <v>1</v>
      </c>
      <c r="C13" s="241"/>
      <c r="D13" s="241"/>
      <c r="E13" s="225"/>
    </row>
    <row r="14" spans="1:30" x14ac:dyDescent="0.2">
      <c r="B14" s="206">
        <v>2</v>
      </c>
      <c r="C14" s="241"/>
      <c r="D14" s="241"/>
      <c r="E14" s="225"/>
    </row>
    <row r="15" spans="1:30" x14ac:dyDescent="0.2">
      <c r="B15" s="206">
        <v>3</v>
      </c>
      <c r="C15" s="241"/>
      <c r="D15" s="241"/>
      <c r="E15" s="225"/>
    </row>
    <row r="16" spans="1:30" x14ac:dyDescent="0.2">
      <c r="B16" s="205">
        <v>4</v>
      </c>
      <c r="C16" s="241"/>
      <c r="D16" s="241"/>
      <c r="E16" s="225"/>
    </row>
    <row r="17" spans="2:14" x14ac:dyDescent="0.2">
      <c r="B17" s="206">
        <v>5</v>
      </c>
      <c r="C17" s="241"/>
      <c r="D17" s="241"/>
      <c r="E17" s="225"/>
    </row>
    <row r="18" spans="2:14" x14ac:dyDescent="0.2">
      <c r="B18" s="206">
        <v>6</v>
      </c>
      <c r="C18" s="241"/>
      <c r="D18" s="241"/>
      <c r="E18" s="225"/>
      <c r="N18" s="86"/>
    </row>
    <row r="19" spans="2:14" x14ac:dyDescent="0.2">
      <c r="B19" s="205">
        <v>7</v>
      </c>
      <c r="C19" s="241"/>
      <c r="D19" s="241"/>
      <c r="E19" s="225"/>
    </row>
    <row r="20" spans="2:14" x14ac:dyDescent="0.2">
      <c r="B20" s="206">
        <v>8</v>
      </c>
      <c r="C20" s="241"/>
      <c r="D20" s="241"/>
      <c r="E20" s="225"/>
    </row>
    <row r="21" spans="2:14" x14ac:dyDescent="0.2">
      <c r="B21" s="206">
        <v>9</v>
      </c>
      <c r="C21" s="241"/>
      <c r="D21" s="241"/>
      <c r="E21" s="225"/>
    </row>
    <row r="22" spans="2:14" x14ac:dyDescent="0.2">
      <c r="B22" s="205">
        <v>10</v>
      </c>
      <c r="C22" s="241"/>
      <c r="D22" s="241"/>
      <c r="E22" s="225"/>
    </row>
    <row r="23" spans="2:14" x14ac:dyDescent="0.2">
      <c r="B23" s="206">
        <v>11</v>
      </c>
      <c r="C23" s="241"/>
      <c r="D23" s="241"/>
      <c r="E23" s="225"/>
    </row>
    <row r="24" spans="2:14" x14ac:dyDescent="0.2">
      <c r="B24" s="206">
        <v>12</v>
      </c>
      <c r="C24" s="241"/>
      <c r="D24" s="241"/>
      <c r="E24" s="225"/>
    </row>
    <row r="25" spans="2:14" x14ac:dyDescent="0.2">
      <c r="B25" s="205">
        <v>13</v>
      </c>
      <c r="C25" s="241"/>
      <c r="D25" s="241"/>
      <c r="E25" s="225"/>
    </row>
    <row r="26" spans="2:14" x14ac:dyDescent="0.2">
      <c r="B26" s="206">
        <v>14</v>
      </c>
      <c r="C26" s="241"/>
      <c r="D26" s="241"/>
      <c r="E26" s="225"/>
    </row>
    <row r="27" spans="2:14" x14ac:dyDescent="0.2">
      <c r="B27" s="206">
        <v>15</v>
      </c>
      <c r="C27" s="241"/>
      <c r="D27" s="241"/>
      <c r="E27" s="225"/>
    </row>
    <row r="28" spans="2:14" x14ac:dyDescent="0.2">
      <c r="B28" s="205">
        <v>16</v>
      </c>
      <c r="C28" s="241"/>
      <c r="D28" s="241"/>
      <c r="E28" s="225"/>
    </row>
    <row r="29" spans="2:14" x14ac:dyDescent="0.2">
      <c r="B29" s="206">
        <v>17</v>
      </c>
      <c r="C29" s="241"/>
      <c r="D29" s="241"/>
      <c r="E29" s="225"/>
    </row>
    <row r="30" spans="2:14" x14ac:dyDescent="0.2">
      <c r="B30" s="206">
        <v>18</v>
      </c>
      <c r="C30" s="241"/>
      <c r="D30" s="241"/>
      <c r="E30" s="225"/>
    </row>
    <row r="31" spans="2:14" x14ac:dyDescent="0.2">
      <c r="B31" s="205">
        <v>19</v>
      </c>
      <c r="C31" s="241"/>
      <c r="D31" s="241"/>
      <c r="E31" s="225"/>
    </row>
    <row r="32" spans="2:14" x14ac:dyDescent="0.2">
      <c r="B32" s="206">
        <v>20</v>
      </c>
      <c r="C32" s="241"/>
      <c r="D32" s="241"/>
      <c r="E32" s="225"/>
    </row>
    <row r="33" spans="2:5" x14ac:dyDescent="0.2">
      <c r="B33" s="206">
        <v>21</v>
      </c>
      <c r="C33" s="241"/>
      <c r="D33" s="241"/>
      <c r="E33" s="225"/>
    </row>
    <row r="34" spans="2:5" x14ac:dyDescent="0.2">
      <c r="B34" s="205">
        <v>22</v>
      </c>
      <c r="C34" s="241"/>
      <c r="D34" s="241"/>
      <c r="E34" s="225"/>
    </row>
    <row r="35" spans="2:5" x14ac:dyDescent="0.2">
      <c r="B35" s="206">
        <v>23</v>
      </c>
      <c r="C35" s="241"/>
      <c r="D35" s="241"/>
      <c r="E35" s="225"/>
    </row>
    <row r="36" spans="2:5" x14ac:dyDescent="0.2">
      <c r="B36" s="206">
        <v>24</v>
      </c>
      <c r="C36" s="241"/>
      <c r="D36" s="241"/>
      <c r="E36" s="225"/>
    </row>
    <row r="37" spans="2:5" x14ac:dyDescent="0.2">
      <c r="B37" s="205">
        <v>25</v>
      </c>
      <c r="C37" s="241"/>
      <c r="D37" s="241"/>
      <c r="E37" s="225"/>
    </row>
    <row r="38" spans="2:5" x14ac:dyDescent="0.2">
      <c r="B38" s="206">
        <v>26</v>
      </c>
      <c r="C38" s="241"/>
      <c r="D38" s="241"/>
      <c r="E38" s="225"/>
    </row>
    <row r="39" spans="2:5" x14ac:dyDescent="0.2">
      <c r="B39" s="206">
        <v>27</v>
      </c>
      <c r="C39" s="241"/>
      <c r="D39" s="241"/>
      <c r="E39" s="225"/>
    </row>
    <row r="40" spans="2:5" x14ac:dyDescent="0.2">
      <c r="B40" s="205">
        <v>28</v>
      </c>
      <c r="C40" s="241"/>
      <c r="D40" s="241"/>
      <c r="E40" s="225"/>
    </row>
    <row r="41" spans="2:5" x14ac:dyDescent="0.2">
      <c r="B41" s="206">
        <v>29</v>
      </c>
      <c r="C41" s="241"/>
      <c r="D41" s="241"/>
      <c r="E41" s="225"/>
    </row>
    <row r="42" spans="2:5" x14ac:dyDescent="0.2">
      <c r="B42" s="206">
        <v>30</v>
      </c>
      <c r="C42" s="241"/>
      <c r="D42" s="241"/>
      <c r="E42" s="225"/>
    </row>
    <row r="43" spans="2:5" x14ac:dyDescent="0.2">
      <c r="B43" s="205">
        <v>31</v>
      </c>
      <c r="C43" s="241"/>
      <c r="D43" s="241"/>
      <c r="E43" s="225"/>
    </row>
    <row r="44" spans="2:5" x14ac:dyDescent="0.2">
      <c r="B44" s="206">
        <v>32</v>
      </c>
      <c r="C44" s="241"/>
      <c r="D44" s="241"/>
      <c r="E44" s="225"/>
    </row>
    <row r="45" spans="2:5" x14ac:dyDescent="0.2">
      <c r="B45" s="206">
        <v>33</v>
      </c>
      <c r="C45" s="241"/>
      <c r="D45" s="241"/>
      <c r="E45" s="225"/>
    </row>
    <row r="46" spans="2:5" x14ac:dyDescent="0.2">
      <c r="B46" s="205">
        <v>34</v>
      </c>
      <c r="C46" s="241"/>
      <c r="D46" s="241"/>
      <c r="E46" s="225"/>
    </row>
    <row r="47" spans="2:5" x14ac:dyDescent="0.2">
      <c r="B47" s="206">
        <v>35</v>
      </c>
      <c r="C47" s="241"/>
      <c r="D47" s="241"/>
      <c r="E47" s="225"/>
    </row>
    <row r="48" spans="2:5" x14ac:dyDescent="0.2">
      <c r="B48" s="206">
        <v>36</v>
      </c>
      <c r="C48" s="241"/>
      <c r="D48" s="241"/>
      <c r="E48" s="225"/>
    </row>
    <row r="49" spans="2:19" x14ac:dyDescent="0.2">
      <c r="B49" s="205">
        <v>37</v>
      </c>
      <c r="C49" s="241"/>
      <c r="D49" s="241"/>
      <c r="E49" s="225"/>
    </row>
    <row r="50" spans="2:19" x14ac:dyDescent="0.2">
      <c r="B50" s="206">
        <v>38</v>
      </c>
      <c r="C50" s="241"/>
      <c r="D50" s="241"/>
      <c r="E50" s="225"/>
    </row>
    <row r="51" spans="2:19" x14ac:dyDescent="0.2">
      <c r="B51" s="205">
        <v>39</v>
      </c>
      <c r="C51" s="241"/>
      <c r="D51" s="241"/>
      <c r="E51" s="225"/>
    </row>
    <row r="52" spans="2:19" x14ac:dyDescent="0.2">
      <c r="B52" s="206">
        <v>40</v>
      </c>
      <c r="C52" s="241"/>
      <c r="D52" s="241"/>
      <c r="E52" s="225"/>
    </row>
    <row r="55" spans="2:19" hidden="1" x14ac:dyDescent="0.2">
      <c r="S55" s="81"/>
    </row>
    <row r="66" spans="12:16" hidden="1" x14ac:dyDescent="0.2">
      <c r="L66" s="85"/>
    </row>
    <row r="70" spans="12:16" hidden="1" x14ac:dyDescent="0.2">
      <c r="M70" s="83"/>
    </row>
    <row r="72" spans="12:16" hidden="1" x14ac:dyDescent="0.2">
      <c r="N72" s="81"/>
    </row>
    <row r="73" spans="12:16" hidden="1" x14ac:dyDescent="0.2">
      <c r="P73" s="81"/>
    </row>
  </sheetData>
  <sheetProtection sheet="1" objects="1" scenarios="1" selectLockedCells="1"/>
  <customSheetViews>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5" zeroHeight="1" x14ac:dyDescent="0.25"/>
  <cols>
    <col min="1" max="1" width="128" style="207" customWidth="1"/>
    <col min="2" max="4" width="9.140625" style="207" hidden="1" customWidth="1"/>
    <col min="5" max="16384" width="9.140625" style="207" hidden="1"/>
  </cols>
  <sheetData>
    <row r="1" spans="1:1" ht="13.5" customHeight="1" x14ac:dyDescent="0.25">
      <c r="A1" s="316" t="s">
        <v>596</v>
      </c>
    </row>
    <row r="2" spans="1:1" ht="18" customHeight="1" x14ac:dyDescent="0.25">
      <c r="A2" s="208" t="s">
        <v>564</v>
      </c>
    </row>
    <row r="3" spans="1:1" ht="15.75" x14ac:dyDescent="0.25">
      <c r="A3" s="208" t="s">
        <v>565</v>
      </c>
    </row>
    <row r="4" spans="1:1" ht="30.75" x14ac:dyDescent="0.25">
      <c r="A4" s="208" t="s">
        <v>566</v>
      </c>
    </row>
    <row r="5" spans="1:1" ht="30.75" x14ac:dyDescent="0.25">
      <c r="A5" s="209" t="s">
        <v>567</v>
      </c>
    </row>
    <row r="6" spans="1:1" ht="30.75" x14ac:dyDescent="0.25">
      <c r="A6" s="209" t="s">
        <v>568</v>
      </c>
    </row>
    <row r="7" spans="1:1" ht="30.75" customHeight="1" x14ac:dyDescent="0.25">
      <c r="A7" s="209" t="s">
        <v>569</v>
      </c>
    </row>
    <row r="8" spans="1:1" ht="30.75" x14ac:dyDescent="0.25">
      <c r="A8" s="209" t="s">
        <v>570</v>
      </c>
    </row>
    <row r="9" spans="1:1" ht="45.75" x14ac:dyDescent="0.25">
      <c r="A9" s="209" t="s">
        <v>571</v>
      </c>
    </row>
    <row r="10" spans="1:1" ht="15.75" x14ac:dyDescent="0.25">
      <c r="A10" s="209" t="s">
        <v>572</v>
      </c>
    </row>
    <row r="11" spans="1:1" ht="15.75" x14ac:dyDescent="0.25">
      <c r="A11" s="209" t="s">
        <v>573</v>
      </c>
    </row>
    <row r="12" spans="1:1" ht="30.75" x14ac:dyDescent="0.25">
      <c r="A12" s="209" t="s">
        <v>574</v>
      </c>
    </row>
    <row r="13" spans="1:1" ht="30.75" x14ac:dyDescent="0.25">
      <c r="A13" s="209" t="s">
        <v>575</v>
      </c>
    </row>
    <row r="14" spans="1:1" ht="15.75" hidden="1" x14ac:dyDescent="0.25">
      <c r="A14" s="208"/>
    </row>
    <row r="15" spans="1:1" ht="15.75" hidden="1" x14ac:dyDescent="0.25">
      <c r="A15" s="20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4" sqref="A4"/>
    </sheetView>
  </sheetViews>
  <sheetFormatPr defaultColWidth="0" defaultRowHeight="15" zeroHeight="1" x14ac:dyDescent="0.25"/>
  <cols>
    <col min="1" max="1" width="128" style="207" customWidth="1"/>
    <col min="2"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208" t="s">
        <v>560</v>
      </c>
    </row>
    <row r="5" spans="1:1" ht="15.75" x14ac:dyDescent="0.25">
      <c r="A5" s="208" t="s">
        <v>561</v>
      </c>
    </row>
    <row r="6" spans="1:1" ht="15.75" x14ac:dyDescent="0.25">
      <c r="A6" s="208" t="s">
        <v>562</v>
      </c>
    </row>
    <row r="7" spans="1:1" ht="15.75" hidden="1" x14ac:dyDescent="0.25">
      <c r="A7" s="208"/>
    </row>
    <row r="8" spans="1:1" ht="15.75" hidden="1" x14ac:dyDescent="0.25">
      <c r="A8" s="208"/>
    </row>
    <row r="9" spans="1:1" ht="15.75" hidden="1" x14ac:dyDescent="0.25">
      <c r="A9" s="208"/>
    </row>
    <row r="10" spans="1:1" ht="15.75" hidden="1" x14ac:dyDescent="0.25">
      <c r="A10" s="20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40625" defaultRowHeight="15" x14ac:dyDescent="0.2"/>
  <cols>
    <col min="1" max="1" width="14.85546875" style="86" bestFit="1" customWidth="1"/>
    <col min="2" max="3" width="22.140625" style="86" bestFit="1" customWidth="1"/>
    <col min="4" max="4" width="20.140625" style="86" bestFit="1" customWidth="1"/>
    <col min="5" max="5" width="18.85546875" style="86" bestFit="1" customWidth="1"/>
    <col min="6" max="6" width="3.85546875" style="86" customWidth="1"/>
    <col min="7" max="7" width="34.7109375" style="86" customWidth="1"/>
    <col min="8" max="8" width="17.7109375" style="86" customWidth="1"/>
    <col min="9" max="9" width="12" style="86" customWidth="1"/>
    <col min="10" max="16384" width="9.140625" style="86"/>
  </cols>
  <sheetData>
    <row r="1" spans="1:9" ht="15.75" x14ac:dyDescent="0.25">
      <c r="A1" s="9" t="s">
        <v>250</v>
      </c>
    </row>
    <row r="2" spans="1:9" ht="15.75" x14ac:dyDescent="0.25">
      <c r="A2" s="9" t="s">
        <v>248</v>
      </c>
    </row>
    <row r="3" spans="1:9" ht="15.75" x14ac:dyDescent="0.25">
      <c r="A3" s="9"/>
      <c r="C3" s="98" t="s">
        <v>251</v>
      </c>
      <c r="D3" s="98" t="s">
        <v>252</v>
      </c>
      <c r="E3" s="98" t="s">
        <v>253</v>
      </c>
      <c r="F3" s="98"/>
      <c r="G3" s="100" t="s">
        <v>254</v>
      </c>
      <c r="H3" s="101" t="str">
        <f>'1. Information'!D11</f>
        <v>Sacramento</v>
      </c>
    </row>
    <row r="4" spans="1:9" ht="15.75" x14ac:dyDescent="0.25">
      <c r="A4" s="16" t="s">
        <v>9</v>
      </c>
      <c r="B4" s="16" t="s">
        <v>21</v>
      </c>
      <c r="C4" s="16" t="s">
        <v>26</v>
      </c>
      <c r="D4" s="16" t="s">
        <v>27</v>
      </c>
      <c r="E4" s="16" t="s">
        <v>28</v>
      </c>
      <c r="F4" s="16"/>
      <c r="H4" s="16"/>
    </row>
    <row r="5" spans="1:9" ht="15.75" x14ac:dyDescent="0.25">
      <c r="A5" s="86" t="s">
        <v>34</v>
      </c>
      <c r="B5" s="99">
        <v>70551654.329999998</v>
      </c>
      <c r="C5" s="99">
        <f>B5*0.76</f>
        <v>53619257.290799998</v>
      </c>
      <c r="D5" s="99">
        <f>B5*0.19</f>
        <v>13404814.322699999</v>
      </c>
      <c r="E5" s="99">
        <f>B5*0.05</f>
        <v>3527582.7165000001</v>
      </c>
      <c r="F5" s="99"/>
      <c r="G5" s="16" t="s">
        <v>258</v>
      </c>
      <c r="H5" s="16" t="s">
        <v>259</v>
      </c>
      <c r="I5" s="9" t="s">
        <v>260</v>
      </c>
    </row>
    <row r="6" spans="1:9" x14ac:dyDescent="0.2">
      <c r="A6" s="86" t="s">
        <v>91</v>
      </c>
      <c r="B6" s="99">
        <v>1499512.8499999999</v>
      </c>
      <c r="C6" s="99">
        <f t="shared" ref="C6:C63" si="0">B6*0.76</f>
        <v>1139629.7659999998</v>
      </c>
      <c r="D6" s="99">
        <f t="shared" ref="D6:D63" si="1">B6*0.19</f>
        <v>284907.44149999996</v>
      </c>
      <c r="E6" s="99">
        <f t="shared" ref="E6:E63" si="2">B6*0.05</f>
        <v>74975.642500000002</v>
      </c>
      <c r="F6" s="99"/>
      <c r="G6" s="103" t="s">
        <v>257</v>
      </c>
      <c r="H6" s="102" t="str">
        <f>IF(SUM('2. Component Summary'!D27:H27)='2. Component Summary'!I27,"OK","ERROR")</f>
        <v>OK</v>
      </c>
      <c r="I6" s="86" t="s">
        <v>256</v>
      </c>
    </row>
    <row r="7" spans="1:9" x14ac:dyDescent="0.2">
      <c r="A7" s="86" t="s">
        <v>35</v>
      </c>
      <c r="B7" s="99">
        <v>2931915.6899999995</v>
      </c>
      <c r="C7" s="99">
        <f t="shared" si="0"/>
        <v>2228255.9243999994</v>
      </c>
      <c r="D7" s="99">
        <f t="shared" si="1"/>
        <v>557063.98109999986</v>
      </c>
      <c r="E7" s="99">
        <f t="shared" si="2"/>
        <v>146595.78449999998</v>
      </c>
      <c r="F7" s="99"/>
      <c r="G7" s="103" t="s">
        <v>261</v>
      </c>
      <c r="H7" s="102" t="str">
        <f>IF('2. Component Summary'!D40*0.05&gt;VLOOKUP(H3,SCO_Distribution,2,FALSE),"ERROR","OK")</f>
        <v>OK</v>
      </c>
      <c r="I7" s="87" t="s">
        <v>263</v>
      </c>
    </row>
    <row r="8" spans="1:9" x14ac:dyDescent="0.2">
      <c r="A8" s="86" t="s">
        <v>249</v>
      </c>
      <c r="B8" s="99">
        <v>5994545.0099999988</v>
      </c>
      <c r="C8" s="99">
        <f t="shared" si="0"/>
        <v>4555854.2075999994</v>
      </c>
      <c r="D8" s="99">
        <f t="shared" si="1"/>
        <v>1138963.5518999998</v>
      </c>
      <c r="E8" s="99">
        <f t="shared" si="2"/>
        <v>299727.25049999997</v>
      </c>
      <c r="F8" s="99"/>
      <c r="G8" s="103" t="s">
        <v>262</v>
      </c>
      <c r="H8" s="102" t="str">
        <f>IF(ISBLANK('2. Component Summary'!#REF!),"ERROR","OK")</f>
        <v>OK</v>
      </c>
      <c r="I8" s="87" t="s">
        <v>255</v>
      </c>
    </row>
    <row r="9" spans="1:9" x14ac:dyDescent="0.2">
      <c r="A9" s="86" t="s">
        <v>37</v>
      </c>
      <c r="B9" s="99">
        <v>11405471.799999999</v>
      </c>
      <c r="C9" s="99">
        <f t="shared" si="0"/>
        <v>8668158.568</v>
      </c>
      <c r="D9" s="99">
        <f t="shared" si="1"/>
        <v>2167039.642</v>
      </c>
      <c r="E9" s="99">
        <f t="shared" si="2"/>
        <v>570273.59</v>
      </c>
      <c r="F9" s="99"/>
      <c r="G9" s="103" t="s">
        <v>264</v>
      </c>
      <c r="H9" s="102" t="str">
        <f>IF(ISBLANK('2. Component Summary'!I14),"ERROR","OK")</f>
        <v>OK</v>
      </c>
      <c r="I9" s="86" t="s">
        <v>265</v>
      </c>
    </row>
    <row r="10" spans="1:9" x14ac:dyDescent="0.2">
      <c r="A10" s="86" t="s">
        <v>38</v>
      </c>
      <c r="B10" s="99">
        <v>3208867.31</v>
      </c>
      <c r="C10" s="99">
        <f t="shared" si="0"/>
        <v>2438739.1556000002</v>
      </c>
      <c r="D10" s="99">
        <f t="shared" si="1"/>
        <v>609684.78890000004</v>
      </c>
      <c r="E10" s="99">
        <f t="shared" si="2"/>
        <v>160443.36550000001</v>
      </c>
      <c r="F10" s="99"/>
      <c r="G10" s="103" t="s">
        <v>266</v>
      </c>
      <c r="H10" s="102" t="str">
        <f>IF(ISBLANK('2. Component Summary'!F19),"ERROR","OK")</f>
        <v>OK</v>
      </c>
      <c r="I10" s="86" t="s">
        <v>267</v>
      </c>
    </row>
    <row r="11" spans="1:9" x14ac:dyDescent="0.2">
      <c r="A11" s="86" t="s">
        <v>39</v>
      </c>
      <c r="B11" s="99">
        <v>2568596.2199999997</v>
      </c>
      <c r="C11" s="99">
        <f t="shared" si="0"/>
        <v>1952133.1271999998</v>
      </c>
      <c r="D11" s="99">
        <f t="shared" si="1"/>
        <v>488033.28179999994</v>
      </c>
      <c r="E11" s="99">
        <f t="shared" si="2"/>
        <v>128429.81099999999</v>
      </c>
      <c r="F11" s="99"/>
    </row>
    <row r="12" spans="1:9" x14ac:dyDescent="0.2">
      <c r="A12" s="86" t="s">
        <v>40</v>
      </c>
      <c r="B12" s="99">
        <v>45360350.140000008</v>
      </c>
      <c r="C12" s="99">
        <f t="shared" si="0"/>
        <v>34473866.106400006</v>
      </c>
      <c r="D12" s="99">
        <f t="shared" si="1"/>
        <v>8618466.5266000014</v>
      </c>
      <c r="E12" s="99">
        <f t="shared" si="2"/>
        <v>2268017.5070000007</v>
      </c>
      <c r="F12" s="99"/>
    </row>
    <row r="13" spans="1:9" x14ac:dyDescent="0.2">
      <c r="A13" s="86" t="s">
        <v>41</v>
      </c>
      <c r="B13" s="99">
        <v>2728833.71</v>
      </c>
      <c r="C13" s="99">
        <f t="shared" si="0"/>
        <v>2073913.6196000001</v>
      </c>
      <c r="D13" s="99">
        <f t="shared" si="1"/>
        <v>518478.40490000002</v>
      </c>
      <c r="E13" s="99">
        <f t="shared" si="2"/>
        <v>136441.68549999999</v>
      </c>
      <c r="F13" s="99"/>
    </row>
    <row r="14" spans="1:9" x14ac:dyDescent="0.2">
      <c r="A14" s="86" t="s">
        <v>42</v>
      </c>
      <c r="B14" s="99">
        <v>7928641.3099999987</v>
      </c>
      <c r="C14" s="99">
        <f t="shared" si="0"/>
        <v>6025767.3955999995</v>
      </c>
      <c r="D14" s="99">
        <f t="shared" si="1"/>
        <v>1506441.8488999999</v>
      </c>
      <c r="E14" s="99">
        <f t="shared" si="2"/>
        <v>396432.06549999997</v>
      </c>
      <c r="F14" s="99"/>
    </row>
    <row r="15" spans="1:9" x14ac:dyDescent="0.2">
      <c r="A15" s="86" t="s">
        <v>43</v>
      </c>
      <c r="B15" s="99">
        <v>49459289.239999995</v>
      </c>
      <c r="C15" s="99">
        <f t="shared" si="0"/>
        <v>37589059.822399996</v>
      </c>
      <c r="D15" s="99">
        <f t="shared" si="1"/>
        <v>9397264.9555999991</v>
      </c>
      <c r="E15" s="99">
        <f t="shared" si="2"/>
        <v>2472964.4619999998</v>
      </c>
      <c r="F15" s="99"/>
    </row>
    <row r="16" spans="1:9" x14ac:dyDescent="0.2">
      <c r="A16" s="86" t="s">
        <v>44</v>
      </c>
      <c r="B16" s="99">
        <v>2777161.3</v>
      </c>
      <c r="C16" s="99">
        <f t="shared" si="0"/>
        <v>2110642.588</v>
      </c>
      <c r="D16" s="99">
        <f t="shared" si="1"/>
        <v>527660.647</v>
      </c>
      <c r="E16" s="99">
        <f t="shared" si="2"/>
        <v>138858.065</v>
      </c>
      <c r="F16" s="99"/>
    </row>
    <row r="17" spans="1:6" x14ac:dyDescent="0.2">
      <c r="A17" s="86" t="s">
        <v>45</v>
      </c>
      <c r="B17" s="99">
        <v>7058805.6600000011</v>
      </c>
      <c r="C17" s="99">
        <f t="shared" si="0"/>
        <v>5364692.3016000008</v>
      </c>
      <c r="D17" s="99">
        <f t="shared" si="1"/>
        <v>1341173.0754000002</v>
      </c>
      <c r="E17" s="99">
        <f t="shared" si="2"/>
        <v>352940.28300000005</v>
      </c>
      <c r="F17" s="99"/>
    </row>
    <row r="18" spans="1:6" x14ac:dyDescent="0.2">
      <c r="A18" s="86" t="s">
        <v>46</v>
      </c>
      <c r="B18" s="99">
        <v>9759832.0800000001</v>
      </c>
      <c r="C18" s="99">
        <f t="shared" si="0"/>
        <v>7417472.3808000004</v>
      </c>
      <c r="D18" s="99">
        <f t="shared" si="1"/>
        <v>1854368.0952000001</v>
      </c>
      <c r="E18" s="99">
        <f t="shared" si="2"/>
        <v>487991.60400000005</v>
      </c>
      <c r="F18" s="99"/>
    </row>
    <row r="19" spans="1:6" x14ac:dyDescent="0.2">
      <c r="A19" s="86" t="s">
        <v>47</v>
      </c>
      <c r="B19" s="99">
        <v>1843374.33</v>
      </c>
      <c r="C19" s="99">
        <f t="shared" si="0"/>
        <v>1400964.4908</v>
      </c>
      <c r="D19" s="99">
        <f t="shared" si="1"/>
        <v>350241.12270000001</v>
      </c>
      <c r="E19" s="99">
        <f t="shared" si="2"/>
        <v>92168.71650000001</v>
      </c>
      <c r="F19" s="99"/>
    </row>
    <row r="20" spans="1:6" x14ac:dyDescent="0.2">
      <c r="A20" s="86" t="s">
        <v>48</v>
      </c>
      <c r="B20" s="99">
        <v>42775932.490000002</v>
      </c>
      <c r="C20" s="99">
        <f t="shared" si="0"/>
        <v>32509708.692400001</v>
      </c>
      <c r="D20" s="99">
        <f t="shared" si="1"/>
        <v>8127427.1731000002</v>
      </c>
      <c r="E20" s="99">
        <f t="shared" si="2"/>
        <v>2138796.6245000004</v>
      </c>
      <c r="F20" s="99"/>
    </row>
    <row r="21" spans="1:6" x14ac:dyDescent="0.2">
      <c r="A21" s="86" t="s">
        <v>49</v>
      </c>
      <c r="B21" s="99">
        <v>8142509.4199999999</v>
      </c>
      <c r="C21" s="99">
        <f t="shared" si="0"/>
        <v>6188307.1591999996</v>
      </c>
      <c r="D21" s="99">
        <f t="shared" si="1"/>
        <v>1547076.7897999999</v>
      </c>
      <c r="E21" s="99">
        <f t="shared" si="2"/>
        <v>407125.47100000002</v>
      </c>
      <c r="F21" s="99"/>
    </row>
    <row r="22" spans="1:6" x14ac:dyDescent="0.2">
      <c r="A22" s="86" t="s">
        <v>50</v>
      </c>
      <c r="B22" s="99">
        <v>3954947.83</v>
      </c>
      <c r="C22" s="99">
        <f t="shared" si="0"/>
        <v>3005760.3508000001</v>
      </c>
      <c r="D22" s="99">
        <f t="shared" si="1"/>
        <v>751440.08770000003</v>
      </c>
      <c r="E22" s="99">
        <f t="shared" si="2"/>
        <v>197747.39150000003</v>
      </c>
      <c r="F22" s="99"/>
    </row>
    <row r="23" spans="1:6" x14ac:dyDescent="0.2">
      <c r="A23" s="86" t="s">
        <v>51</v>
      </c>
      <c r="B23" s="99">
        <v>2718985.63</v>
      </c>
      <c r="C23" s="99">
        <f t="shared" si="0"/>
        <v>2066429.0788</v>
      </c>
      <c r="D23" s="99">
        <f t="shared" si="1"/>
        <v>516607.2697</v>
      </c>
      <c r="E23" s="99">
        <f t="shared" si="2"/>
        <v>135949.28150000001</v>
      </c>
      <c r="F23" s="99"/>
    </row>
    <row r="24" spans="1:6" x14ac:dyDescent="0.2">
      <c r="A24" s="86" t="s">
        <v>52</v>
      </c>
      <c r="B24" s="99">
        <v>562799427.95000005</v>
      </c>
      <c r="C24" s="99">
        <f t="shared" si="0"/>
        <v>427727565.24200004</v>
      </c>
      <c r="D24" s="99">
        <f t="shared" si="1"/>
        <v>106931891.31050001</v>
      </c>
      <c r="E24" s="99">
        <f t="shared" si="2"/>
        <v>28139971.397500005</v>
      </c>
      <c r="F24" s="99"/>
    </row>
    <row r="25" spans="1:6" x14ac:dyDescent="0.2">
      <c r="A25" s="86" t="s">
        <v>53</v>
      </c>
      <c r="B25" s="99">
        <v>8618217.0300000012</v>
      </c>
      <c r="C25" s="99">
        <f t="shared" si="0"/>
        <v>6549844.9428000012</v>
      </c>
      <c r="D25" s="99">
        <f t="shared" si="1"/>
        <v>1637461.2357000003</v>
      </c>
      <c r="E25" s="99">
        <f t="shared" si="2"/>
        <v>430910.85150000011</v>
      </c>
      <c r="F25" s="99"/>
    </row>
    <row r="26" spans="1:6" x14ac:dyDescent="0.2">
      <c r="A26" s="86" t="s">
        <v>54</v>
      </c>
      <c r="B26" s="99">
        <v>11207287.699999999</v>
      </c>
      <c r="C26" s="99">
        <f t="shared" si="0"/>
        <v>8517538.6519999988</v>
      </c>
      <c r="D26" s="99">
        <f t="shared" si="1"/>
        <v>2129384.6629999997</v>
      </c>
      <c r="E26" s="99">
        <f t="shared" si="2"/>
        <v>560364.38500000001</v>
      </c>
      <c r="F26" s="99"/>
    </row>
    <row r="27" spans="1:6" x14ac:dyDescent="0.2">
      <c r="A27" s="86" t="s">
        <v>55</v>
      </c>
      <c r="B27" s="99">
        <v>1848530.92</v>
      </c>
      <c r="C27" s="99">
        <f t="shared" si="0"/>
        <v>1404883.4992</v>
      </c>
      <c r="D27" s="99">
        <f t="shared" si="1"/>
        <v>351220.87479999999</v>
      </c>
      <c r="E27" s="99">
        <f t="shared" si="2"/>
        <v>92426.546000000002</v>
      </c>
      <c r="F27" s="99"/>
    </row>
    <row r="28" spans="1:6" x14ac:dyDescent="0.2">
      <c r="A28" s="86" t="s">
        <v>56</v>
      </c>
      <c r="B28" s="99">
        <v>4823051.5200000005</v>
      </c>
      <c r="C28" s="99">
        <f t="shared" si="0"/>
        <v>3665519.1552000004</v>
      </c>
      <c r="D28" s="99">
        <f t="shared" si="1"/>
        <v>916379.7888000001</v>
      </c>
      <c r="E28" s="99">
        <f t="shared" si="2"/>
        <v>241152.57600000003</v>
      </c>
      <c r="F28" s="99"/>
    </row>
    <row r="29" spans="1:6" x14ac:dyDescent="0.2">
      <c r="A29" s="86" t="s">
        <v>57</v>
      </c>
      <c r="B29" s="99">
        <v>14640569.48</v>
      </c>
      <c r="C29" s="99">
        <f t="shared" si="0"/>
        <v>11126832.8048</v>
      </c>
      <c r="D29" s="99">
        <f t="shared" si="1"/>
        <v>2781708.2012</v>
      </c>
      <c r="E29" s="99">
        <f t="shared" si="2"/>
        <v>732028.47400000005</v>
      </c>
      <c r="F29" s="99"/>
    </row>
    <row r="30" spans="1:6" x14ac:dyDescent="0.2">
      <c r="A30" s="86" t="s">
        <v>58</v>
      </c>
      <c r="B30" s="99">
        <v>1685960.2599999998</v>
      </c>
      <c r="C30" s="99">
        <f t="shared" si="0"/>
        <v>1281329.7975999999</v>
      </c>
      <c r="D30" s="99">
        <f t="shared" si="1"/>
        <v>320332.44939999998</v>
      </c>
      <c r="E30" s="99">
        <f t="shared" si="2"/>
        <v>84298.012999999992</v>
      </c>
      <c r="F30" s="99"/>
    </row>
    <row r="31" spans="1:6" x14ac:dyDescent="0.2">
      <c r="A31" s="86" t="s">
        <v>59</v>
      </c>
      <c r="B31" s="99">
        <v>1795078.7</v>
      </c>
      <c r="C31" s="99">
        <f t="shared" si="0"/>
        <v>1364259.8119999999</v>
      </c>
      <c r="D31" s="99">
        <f t="shared" si="1"/>
        <v>341064.95299999998</v>
      </c>
      <c r="E31" s="99">
        <f t="shared" si="2"/>
        <v>89753.934999999998</v>
      </c>
      <c r="F31" s="99"/>
    </row>
    <row r="32" spans="1:6" x14ac:dyDescent="0.2">
      <c r="A32" s="86" t="s">
        <v>60</v>
      </c>
      <c r="B32" s="99">
        <v>23244033.949999992</v>
      </c>
      <c r="C32" s="99">
        <f t="shared" si="0"/>
        <v>17665465.801999994</v>
      </c>
      <c r="D32" s="99">
        <f t="shared" si="1"/>
        <v>4416366.4504999984</v>
      </c>
      <c r="E32" s="99">
        <f t="shared" si="2"/>
        <v>1162201.6974999995</v>
      </c>
      <c r="F32" s="99"/>
    </row>
    <row r="33" spans="1:6" x14ac:dyDescent="0.2">
      <c r="A33" s="86" t="s">
        <v>61</v>
      </c>
      <c r="B33" s="99">
        <v>6536717.3899999997</v>
      </c>
      <c r="C33" s="99">
        <f t="shared" si="0"/>
        <v>4967905.2164000003</v>
      </c>
      <c r="D33" s="99">
        <f t="shared" si="1"/>
        <v>1241976.3041000001</v>
      </c>
      <c r="E33" s="99">
        <f t="shared" si="2"/>
        <v>326835.86950000003</v>
      </c>
      <c r="F33" s="99"/>
    </row>
    <row r="34" spans="1:6" x14ac:dyDescent="0.2">
      <c r="A34" s="86" t="s">
        <v>62</v>
      </c>
      <c r="B34" s="99">
        <v>5205259.92</v>
      </c>
      <c r="C34" s="99">
        <f t="shared" si="0"/>
        <v>3955997.5392</v>
      </c>
      <c r="D34" s="99">
        <f t="shared" si="1"/>
        <v>988999.3848</v>
      </c>
      <c r="E34" s="99">
        <f t="shared" si="2"/>
        <v>260262.99600000001</v>
      </c>
      <c r="F34" s="99"/>
    </row>
    <row r="35" spans="1:6" x14ac:dyDescent="0.2">
      <c r="A35" s="86" t="s">
        <v>63</v>
      </c>
      <c r="B35" s="99">
        <v>161768522.68000001</v>
      </c>
      <c r="C35" s="99">
        <f t="shared" si="0"/>
        <v>122944077.2368</v>
      </c>
      <c r="D35" s="99">
        <f t="shared" si="1"/>
        <v>30736019.3092</v>
      </c>
      <c r="E35" s="99">
        <f t="shared" si="2"/>
        <v>8088426.1340000005</v>
      </c>
      <c r="F35" s="99"/>
    </row>
    <row r="36" spans="1:6" x14ac:dyDescent="0.2">
      <c r="A36" s="86" t="s">
        <v>64</v>
      </c>
      <c r="B36" s="99">
        <v>13984445.129999997</v>
      </c>
      <c r="C36" s="99">
        <f t="shared" si="0"/>
        <v>10628178.298799997</v>
      </c>
      <c r="D36" s="99">
        <f t="shared" si="1"/>
        <v>2657044.5746999993</v>
      </c>
      <c r="E36" s="99">
        <f t="shared" si="2"/>
        <v>699222.2564999999</v>
      </c>
      <c r="F36" s="99"/>
    </row>
    <row r="37" spans="1:6" x14ac:dyDescent="0.2">
      <c r="A37" s="86" t="s">
        <v>65</v>
      </c>
      <c r="B37" s="99">
        <v>2467653.1999999997</v>
      </c>
      <c r="C37" s="99">
        <f t="shared" si="0"/>
        <v>1875416.4319999998</v>
      </c>
      <c r="D37" s="99">
        <f t="shared" si="1"/>
        <v>468854.10799999995</v>
      </c>
      <c r="E37" s="99">
        <f t="shared" si="2"/>
        <v>123382.65999999999</v>
      </c>
      <c r="F37" s="99"/>
    </row>
    <row r="38" spans="1:6" x14ac:dyDescent="0.2">
      <c r="A38" s="86" t="s">
        <v>66</v>
      </c>
      <c r="B38" s="99">
        <v>107758676.78999998</v>
      </c>
      <c r="C38" s="99">
        <f t="shared" si="0"/>
        <v>81896594.360399976</v>
      </c>
      <c r="D38" s="99">
        <f t="shared" si="1"/>
        <v>20474148.590099994</v>
      </c>
      <c r="E38" s="99">
        <f t="shared" si="2"/>
        <v>5387933.8394999988</v>
      </c>
      <c r="F38" s="99"/>
    </row>
    <row r="39" spans="1:6" x14ac:dyDescent="0.2">
      <c r="A39" s="86" t="s">
        <v>67</v>
      </c>
      <c r="B39" s="99">
        <v>64816236.610000007</v>
      </c>
      <c r="C39" s="99">
        <f t="shared" si="0"/>
        <v>49260339.823600009</v>
      </c>
      <c r="D39" s="99">
        <f t="shared" si="1"/>
        <v>12315084.955900002</v>
      </c>
      <c r="E39" s="99">
        <f t="shared" si="2"/>
        <v>3240811.8305000006</v>
      </c>
      <c r="F39" s="99"/>
    </row>
    <row r="40" spans="1:6" x14ac:dyDescent="0.2">
      <c r="A40" s="86" t="s">
        <v>68</v>
      </c>
      <c r="B40" s="99">
        <v>3734424.29</v>
      </c>
      <c r="C40" s="99">
        <f t="shared" si="0"/>
        <v>2838162.4604000002</v>
      </c>
      <c r="D40" s="99">
        <f t="shared" si="1"/>
        <v>709540.61510000005</v>
      </c>
      <c r="E40" s="99">
        <f t="shared" si="2"/>
        <v>186721.2145</v>
      </c>
      <c r="F40" s="99"/>
    </row>
    <row r="41" spans="1:6" x14ac:dyDescent="0.2">
      <c r="A41" s="86" t="s">
        <v>69</v>
      </c>
      <c r="B41" s="99">
        <v>105985451.15000001</v>
      </c>
      <c r="C41" s="99">
        <f t="shared" si="0"/>
        <v>80548942.874000013</v>
      </c>
      <c r="D41" s="99">
        <f t="shared" si="1"/>
        <v>20137235.718500003</v>
      </c>
      <c r="E41" s="99">
        <f t="shared" si="2"/>
        <v>5299272.557500001</v>
      </c>
      <c r="F41" s="99"/>
    </row>
    <row r="42" spans="1:6" x14ac:dyDescent="0.2">
      <c r="A42" s="86" t="s">
        <v>70</v>
      </c>
      <c r="B42" s="99">
        <v>162263869.34999999</v>
      </c>
      <c r="C42" s="99">
        <f t="shared" si="0"/>
        <v>123320540.706</v>
      </c>
      <c r="D42" s="99">
        <f t="shared" si="1"/>
        <v>30830135.1765</v>
      </c>
      <c r="E42" s="99">
        <f t="shared" si="2"/>
        <v>8113193.4675000003</v>
      </c>
      <c r="F42" s="99"/>
    </row>
    <row r="43" spans="1:6" x14ac:dyDescent="0.2">
      <c r="A43" s="86" t="s">
        <v>71</v>
      </c>
      <c r="B43" s="99">
        <v>36784240.540000007</v>
      </c>
      <c r="C43" s="99">
        <f t="shared" si="0"/>
        <v>27956022.810400005</v>
      </c>
      <c r="D43" s="99">
        <f t="shared" si="1"/>
        <v>6989005.7026000014</v>
      </c>
      <c r="E43" s="99">
        <f t="shared" si="2"/>
        <v>1839212.0270000005</v>
      </c>
      <c r="F43" s="99"/>
    </row>
    <row r="44" spans="1:6" x14ac:dyDescent="0.2">
      <c r="A44" s="86" t="s">
        <v>72</v>
      </c>
      <c r="B44" s="99">
        <v>34063364.469999999</v>
      </c>
      <c r="C44" s="99">
        <f t="shared" si="0"/>
        <v>25888156.997200001</v>
      </c>
      <c r="D44" s="99">
        <f t="shared" si="1"/>
        <v>6472039.2493000003</v>
      </c>
      <c r="E44" s="99">
        <f t="shared" si="2"/>
        <v>1703168.2235000001</v>
      </c>
      <c r="F44" s="99"/>
    </row>
    <row r="45" spans="1:6" x14ac:dyDescent="0.2">
      <c r="A45" s="86" t="s">
        <v>73</v>
      </c>
      <c r="B45" s="99">
        <v>13341171.349999998</v>
      </c>
      <c r="C45" s="99">
        <f t="shared" si="0"/>
        <v>10139290.225999998</v>
      </c>
      <c r="D45" s="99">
        <f t="shared" si="1"/>
        <v>2534822.5564999995</v>
      </c>
      <c r="E45" s="99">
        <f t="shared" si="2"/>
        <v>667058.56749999989</v>
      </c>
      <c r="F45" s="99"/>
    </row>
    <row r="46" spans="1:6" x14ac:dyDescent="0.2">
      <c r="A46" s="86" t="s">
        <v>74</v>
      </c>
      <c r="B46" s="99">
        <v>32446715.590000004</v>
      </c>
      <c r="C46" s="99">
        <f t="shared" si="0"/>
        <v>24659503.848400004</v>
      </c>
      <c r="D46" s="99">
        <f t="shared" si="1"/>
        <v>6164875.9621000011</v>
      </c>
      <c r="E46" s="99">
        <f t="shared" si="2"/>
        <v>1622335.7795000002</v>
      </c>
      <c r="F46" s="99"/>
    </row>
    <row r="47" spans="1:6" x14ac:dyDescent="0.2">
      <c r="A47" s="86" t="s">
        <v>75</v>
      </c>
      <c r="B47" s="99">
        <v>22984920.520000003</v>
      </c>
      <c r="C47" s="99">
        <f t="shared" si="0"/>
        <v>17468539.595200002</v>
      </c>
      <c r="D47" s="99">
        <f t="shared" si="1"/>
        <v>4367134.8988000005</v>
      </c>
      <c r="E47" s="99">
        <f t="shared" si="2"/>
        <v>1149246.0260000003</v>
      </c>
      <c r="F47" s="99"/>
    </row>
    <row r="48" spans="1:6" x14ac:dyDescent="0.2">
      <c r="A48" s="86" t="s">
        <v>76</v>
      </c>
      <c r="B48" s="99">
        <v>89754925.079999998</v>
      </c>
      <c r="C48" s="99">
        <f t="shared" si="0"/>
        <v>68213743.060800001</v>
      </c>
      <c r="D48" s="99">
        <f t="shared" si="1"/>
        <v>17053435.7652</v>
      </c>
      <c r="E48" s="99">
        <f t="shared" si="2"/>
        <v>4487746.2539999997</v>
      </c>
      <c r="F48" s="99"/>
    </row>
    <row r="49" spans="1:6" x14ac:dyDescent="0.2">
      <c r="A49" s="86" t="s">
        <v>77</v>
      </c>
      <c r="B49" s="99">
        <v>14340650.48</v>
      </c>
      <c r="C49" s="99">
        <f t="shared" si="0"/>
        <v>10898894.364800001</v>
      </c>
      <c r="D49" s="99">
        <f t="shared" si="1"/>
        <v>2724723.5912000001</v>
      </c>
      <c r="E49" s="99">
        <f t="shared" si="2"/>
        <v>717032.52400000009</v>
      </c>
      <c r="F49" s="99"/>
    </row>
    <row r="50" spans="1:6" x14ac:dyDescent="0.2">
      <c r="A50" s="86" t="s">
        <v>78</v>
      </c>
      <c r="B50" s="99">
        <v>9451466.3299999982</v>
      </c>
      <c r="C50" s="99">
        <f t="shared" si="0"/>
        <v>7183114.4107999988</v>
      </c>
      <c r="D50" s="99">
        <f t="shared" si="1"/>
        <v>1795778.6026999997</v>
      </c>
      <c r="E50" s="99">
        <f t="shared" si="2"/>
        <v>472573.31649999996</v>
      </c>
      <c r="F50" s="99"/>
    </row>
    <row r="51" spans="1:6" x14ac:dyDescent="0.2">
      <c r="A51" s="86" t="s">
        <v>79</v>
      </c>
      <c r="B51" s="99">
        <v>1543875.5100000002</v>
      </c>
      <c r="C51" s="99">
        <f t="shared" si="0"/>
        <v>1173345.3876000002</v>
      </c>
      <c r="D51" s="99">
        <f t="shared" si="1"/>
        <v>293336.34690000006</v>
      </c>
      <c r="E51" s="99">
        <f t="shared" si="2"/>
        <v>77193.775500000018</v>
      </c>
      <c r="F51" s="99"/>
    </row>
    <row r="52" spans="1:6" x14ac:dyDescent="0.2">
      <c r="A52" s="86" t="s">
        <v>80</v>
      </c>
      <c r="B52" s="99">
        <v>3180379.8300000005</v>
      </c>
      <c r="C52" s="99">
        <f t="shared" si="0"/>
        <v>2417088.6708000004</v>
      </c>
      <c r="D52" s="99">
        <f t="shared" si="1"/>
        <v>604272.16770000011</v>
      </c>
      <c r="E52" s="99">
        <f t="shared" si="2"/>
        <v>159018.99150000003</v>
      </c>
      <c r="F52" s="99"/>
    </row>
    <row r="53" spans="1:6" x14ac:dyDescent="0.2">
      <c r="A53" s="86" t="s">
        <v>81</v>
      </c>
      <c r="B53" s="99">
        <v>19695352.549999997</v>
      </c>
      <c r="C53" s="99">
        <f t="shared" si="0"/>
        <v>14968467.937999997</v>
      </c>
      <c r="D53" s="99">
        <f t="shared" si="1"/>
        <v>3742116.9844999993</v>
      </c>
      <c r="E53" s="99">
        <f t="shared" si="2"/>
        <v>984767.62749999994</v>
      </c>
      <c r="F53" s="99"/>
    </row>
    <row r="54" spans="1:6" x14ac:dyDescent="0.2">
      <c r="A54" s="86" t="s">
        <v>82</v>
      </c>
      <c r="B54" s="99">
        <v>22448346.500000004</v>
      </c>
      <c r="C54" s="99">
        <f t="shared" si="0"/>
        <v>17060743.340000004</v>
      </c>
      <c r="D54" s="99">
        <f t="shared" si="1"/>
        <v>4265185.8350000009</v>
      </c>
      <c r="E54" s="99">
        <f t="shared" si="2"/>
        <v>1122417.3250000002</v>
      </c>
      <c r="F54" s="99"/>
    </row>
    <row r="55" spans="1:6" x14ac:dyDescent="0.2">
      <c r="A55" s="86" t="s">
        <v>83</v>
      </c>
      <c r="B55" s="99">
        <v>25846252.59</v>
      </c>
      <c r="C55" s="99">
        <f t="shared" si="0"/>
        <v>19643151.968400002</v>
      </c>
      <c r="D55" s="99">
        <f t="shared" si="1"/>
        <v>4910787.9921000004</v>
      </c>
      <c r="E55" s="99">
        <f t="shared" si="2"/>
        <v>1292312.6295</v>
      </c>
      <c r="F55" s="99"/>
    </row>
    <row r="56" spans="1:6" x14ac:dyDescent="0.2">
      <c r="A56" s="86" t="s">
        <v>174</v>
      </c>
      <c r="B56" s="99">
        <v>8720457.4700000007</v>
      </c>
      <c r="C56" s="99">
        <f t="shared" si="0"/>
        <v>6627547.6772000007</v>
      </c>
      <c r="D56" s="99">
        <f t="shared" si="1"/>
        <v>1656886.9193000002</v>
      </c>
      <c r="E56" s="99">
        <f t="shared" si="2"/>
        <v>436022.87350000005</v>
      </c>
      <c r="F56" s="99"/>
    </row>
    <row r="57" spans="1:6" x14ac:dyDescent="0.2">
      <c r="A57" s="86" t="s">
        <v>84</v>
      </c>
      <c r="B57" s="99">
        <v>3817793.55</v>
      </c>
      <c r="C57" s="99">
        <f t="shared" si="0"/>
        <v>2901523.0979999998</v>
      </c>
      <c r="D57" s="99">
        <f t="shared" si="1"/>
        <v>725380.77449999994</v>
      </c>
      <c r="E57" s="99">
        <f t="shared" si="2"/>
        <v>190889.67749999999</v>
      </c>
      <c r="F57" s="99"/>
    </row>
    <row r="58" spans="1:6" x14ac:dyDescent="0.2">
      <c r="A58" s="86" t="s">
        <v>85</v>
      </c>
      <c r="B58" s="99">
        <v>11170390.67</v>
      </c>
      <c r="C58" s="99">
        <f t="shared" si="0"/>
        <v>8489496.9091999996</v>
      </c>
      <c r="D58" s="99">
        <f t="shared" si="1"/>
        <v>2122374.2272999999</v>
      </c>
      <c r="E58" s="99">
        <f t="shared" si="2"/>
        <v>558519.53350000002</v>
      </c>
      <c r="F58" s="99"/>
    </row>
    <row r="59" spans="1:6" x14ac:dyDescent="0.2">
      <c r="A59" s="86" t="s">
        <v>86</v>
      </c>
      <c r="B59" s="99">
        <v>1780320.58</v>
      </c>
      <c r="C59" s="99">
        <f t="shared" si="0"/>
        <v>1353043.6408000002</v>
      </c>
      <c r="D59" s="99">
        <f t="shared" si="1"/>
        <v>338260.91020000004</v>
      </c>
      <c r="E59" s="99">
        <f t="shared" si="2"/>
        <v>89016.02900000001</v>
      </c>
      <c r="F59" s="99"/>
    </row>
    <row r="60" spans="1:6" x14ac:dyDescent="0.2">
      <c r="A60" s="86" t="s">
        <v>87</v>
      </c>
      <c r="B60" s="99">
        <v>24328481.469999995</v>
      </c>
      <c r="C60" s="99">
        <f t="shared" si="0"/>
        <v>18489645.917199995</v>
      </c>
      <c r="D60" s="99">
        <f t="shared" si="1"/>
        <v>4622411.4792999988</v>
      </c>
      <c r="E60" s="99">
        <f t="shared" si="2"/>
        <v>1216424.0734999997</v>
      </c>
      <c r="F60" s="99"/>
    </row>
    <row r="61" spans="1:6" x14ac:dyDescent="0.2">
      <c r="A61" s="86" t="s">
        <v>88</v>
      </c>
      <c r="B61" s="99">
        <v>3531297.5500000003</v>
      </c>
      <c r="C61" s="99">
        <f t="shared" si="0"/>
        <v>2683786.1380000003</v>
      </c>
      <c r="D61" s="99">
        <f t="shared" si="1"/>
        <v>670946.53450000007</v>
      </c>
      <c r="E61" s="99">
        <f t="shared" si="2"/>
        <v>176564.87750000003</v>
      </c>
      <c r="F61" s="99"/>
    </row>
    <row r="62" spans="1:6" x14ac:dyDescent="0.2">
      <c r="A62" s="86" t="s">
        <v>89</v>
      </c>
      <c r="B62" s="99">
        <v>40893418.259999998</v>
      </c>
      <c r="C62" s="99">
        <f t="shared" si="0"/>
        <v>31078997.877599999</v>
      </c>
      <c r="D62" s="99">
        <f t="shared" si="1"/>
        <v>7769749.4693999998</v>
      </c>
      <c r="E62" s="99">
        <f t="shared" si="2"/>
        <v>2044670.9129999999</v>
      </c>
      <c r="F62" s="99"/>
    </row>
    <row r="63" spans="1:6" x14ac:dyDescent="0.2">
      <c r="A63" s="86" t="s">
        <v>90</v>
      </c>
      <c r="B63" s="99">
        <v>10880652.609999999</v>
      </c>
      <c r="C63" s="99">
        <f t="shared" si="0"/>
        <v>8269295.9835999999</v>
      </c>
      <c r="D63" s="99">
        <f t="shared" si="1"/>
        <v>2067323.9959</v>
      </c>
      <c r="E63" s="99">
        <f t="shared" si="2"/>
        <v>544032.63049999997</v>
      </c>
      <c r="F63" s="99"/>
    </row>
    <row r="64" spans="1:6" x14ac:dyDescent="0.2">
      <c r="A64" s="86" t="s">
        <v>216</v>
      </c>
      <c r="B64" s="99">
        <f>SUM(B5:B63)</f>
        <v>1978857113.8699994</v>
      </c>
      <c r="C64" s="99">
        <f t="shared" ref="C64:E64" si="3">SUM(C5:C63)</f>
        <v>1503931406.5412004</v>
      </c>
      <c r="D64" s="99">
        <f t="shared" si="3"/>
        <v>375982851.6353001</v>
      </c>
      <c r="E64" s="99">
        <f t="shared" si="3"/>
        <v>98942855.693499953</v>
      </c>
      <c r="F64" s="99"/>
    </row>
  </sheetData>
  <sheetProtection formatColumns="0" formatRows="0"/>
  <customSheetViews>
    <customSheetView guid="{D8D3A042-2CA2-4641-BB44-BC182917D730}"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E7E6A24F-BA49-4C7A-9CED-3AB8F60308A1}"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40625" defaultRowHeight="15" x14ac:dyDescent="0.2"/>
  <cols>
    <col min="1" max="1" width="18.140625" style="18" bestFit="1" customWidth="1"/>
    <col min="2" max="2" width="5.42578125" style="18" customWidth="1"/>
    <col min="3" max="3" width="18.85546875" style="18" bestFit="1" customWidth="1"/>
    <col min="4" max="4" width="17.85546875" style="18" customWidth="1"/>
    <col min="5" max="5" width="18" style="18" customWidth="1"/>
    <col min="6" max="6" width="36.85546875" style="18" bestFit="1" customWidth="1"/>
    <col min="7" max="7" width="27.140625" style="18" customWidth="1"/>
    <col min="8" max="8" width="31.5703125" style="18" bestFit="1" customWidth="1"/>
    <col min="9" max="9" width="25.28515625" style="18" customWidth="1"/>
    <col min="10" max="10" width="24.140625" style="18" customWidth="1"/>
    <col min="11" max="11" width="26" style="18" bestFit="1" customWidth="1"/>
    <col min="12" max="12" width="24.28515625" style="18" bestFit="1" customWidth="1"/>
    <col min="13" max="13" width="35.85546875" style="18" customWidth="1"/>
    <col min="14" max="14" width="23.140625" style="18" bestFit="1" customWidth="1"/>
    <col min="15" max="15" width="11.7109375" style="18" customWidth="1"/>
    <col min="16" max="16" width="9.140625" style="18" customWidth="1"/>
    <col min="17" max="16384" width="9.140625" style="18"/>
  </cols>
  <sheetData>
    <row r="1" spans="1:15" ht="32.25" thickBot="1" x14ac:dyDescent="0.3">
      <c r="A1" s="337" t="s">
        <v>145</v>
      </c>
      <c r="B1" s="338"/>
      <c r="C1" s="25" t="s">
        <v>146</v>
      </c>
      <c r="D1" s="26" t="s">
        <v>144</v>
      </c>
      <c r="E1" s="26" t="s">
        <v>147</v>
      </c>
      <c r="F1" s="26" t="s">
        <v>134</v>
      </c>
      <c r="G1" s="26" t="s">
        <v>135</v>
      </c>
      <c r="H1" s="26" t="s">
        <v>148</v>
      </c>
      <c r="I1" s="26" t="s">
        <v>149</v>
      </c>
      <c r="J1" s="26" t="s">
        <v>162</v>
      </c>
      <c r="K1" s="90" t="s">
        <v>226</v>
      </c>
      <c r="L1" s="90" t="s">
        <v>227</v>
      </c>
      <c r="M1" s="26" t="s">
        <v>158</v>
      </c>
      <c r="N1" s="25" t="s">
        <v>192</v>
      </c>
      <c r="O1" s="27"/>
    </row>
    <row r="2" spans="1:15" x14ac:dyDescent="0.2">
      <c r="A2" s="28" t="s">
        <v>34</v>
      </c>
      <c r="B2" s="22">
        <v>1</v>
      </c>
      <c r="C2" s="22" t="s">
        <v>160</v>
      </c>
      <c r="D2" s="18" t="s">
        <v>93</v>
      </c>
      <c r="E2" s="18" t="s">
        <v>123</v>
      </c>
      <c r="F2" s="18" t="s">
        <v>118</v>
      </c>
      <c r="G2" s="18" t="s">
        <v>136</v>
      </c>
      <c r="H2" s="18" t="s">
        <v>96</v>
      </c>
      <c r="I2" s="18" t="s">
        <v>151</v>
      </c>
      <c r="J2" s="18" t="s">
        <v>26</v>
      </c>
      <c r="K2" s="86" t="s">
        <v>219</v>
      </c>
      <c r="L2" s="86" t="s">
        <v>225</v>
      </c>
      <c r="M2" s="18" t="s">
        <v>103</v>
      </c>
      <c r="N2" s="18" t="s">
        <v>155</v>
      </c>
      <c r="O2" s="29"/>
    </row>
    <row r="3" spans="1:15" x14ac:dyDescent="0.2">
      <c r="A3" s="28" t="s">
        <v>91</v>
      </c>
      <c r="B3" s="22">
        <v>2</v>
      </c>
      <c r="C3" s="22" t="s">
        <v>161</v>
      </c>
      <c r="D3" s="18" t="s">
        <v>94</v>
      </c>
      <c r="E3" s="18" t="s">
        <v>122</v>
      </c>
      <c r="F3" s="18" t="s">
        <v>119</v>
      </c>
      <c r="G3" s="18" t="s">
        <v>137</v>
      </c>
      <c r="H3" s="18" t="s">
        <v>97</v>
      </c>
      <c r="I3" s="18" t="s">
        <v>152</v>
      </c>
      <c r="J3" s="18" t="s">
        <v>27</v>
      </c>
      <c r="K3" s="86" t="s">
        <v>218</v>
      </c>
      <c r="L3" s="86" t="s">
        <v>224</v>
      </c>
      <c r="M3" s="18" t="s">
        <v>104</v>
      </c>
      <c r="N3" s="18" t="s">
        <v>156</v>
      </c>
      <c r="O3" s="29"/>
    </row>
    <row r="4" spans="1:15" x14ac:dyDescent="0.2">
      <c r="A4" s="28" t="s">
        <v>35</v>
      </c>
      <c r="B4" s="22">
        <v>3</v>
      </c>
      <c r="C4" s="22"/>
      <c r="F4" s="18" t="s">
        <v>124</v>
      </c>
      <c r="G4" s="18" t="s">
        <v>138</v>
      </c>
      <c r="H4" s="18" t="s">
        <v>98</v>
      </c>
      <c r="J4" s="18" t="s">
        <v>28</v>
      </c>
      <c r="L4" s="86" t="s">
        <v>223</v>
      </c>
      <c r="M4" s="18" t="s">
        <v>105</v>
      </c>
      <c r="N4" s="18" t="s">
        <v>157</v>
      </c>
      <c r="O4" s="29"/>
    </row>
    <row r="5" spans="1:15" x14ac:dyDescent="0.2">
      <c r="A5" s="28" t="s">
        <v>36</v>
      </c>
      <c r="B5" s="22">
        <v>65</v>
      </c>
      <c r="C5" s="22"/>
      <c r="F5" s="18" t="s">
        <v>125</v>
      </c>
      <c r="H5" s="18" t="s">
        <v>99</v>
      </c>
      <c r="J5" s="18" t="s">
        <v>29</v>
      </c>
      <c r="L5" s="86" t="s">
        <v>222</v>
      </c>
      <c r="M5" s="18" t="s">
        <v>106</v>
      </c>
      <c r="O5" s="29"/>
    </row>
    <row r="6" spans="1:15" x14ac:dyDescent="0.2">
      <c r="A6" s="28" t="s">
        <v>37</v>
      </c>
      <c r="B6" s="22">
        <v>4</v>
      </c>
      <c r="C6" s="22"/>
      <c r="F6" s="18" t="s">
        <v>126</v>
      </c>
      <c r="H6" s="18" t="s">
        <v>100</v>
      </c>
      <c r="J6" s="18" t="s">
        <v>30</v>
      </c>
      <c r="L6" s="86" t="s">
        <v>221</v>
      </c>
      <c r="M6" s="18" t="s">
        <v>107</v>
      </c>
      <c r="O6" s="29"/>
    </row>
    <row r="7" spans="1:15" x14ac:dyDescent="0.2">
      <c r="A7" s="28" t="s">
        <v>38</v>
      </c>
      <c r="B7" s="22">
        <v>5</v>
      </c>
      <c r="C7" s="22"/>
      <c r="F7" s="18" t="s">
        <v>115</v>
      </c>
      <c r="J7" s="18" t="s">
        <v>31</v>
      </c>
      <c r="L7" s="86" t="s">
        <v>220</v>
      </c>
      <c r="M7" s="18" t="s">
        <v>12</v>
      </c>
      <c r="O7" s="29"/>
    </row>
    <row r="8" spans="1:15" x14ac:dyDescent="0.2">
      <c r="A8" s="28" t="s">
        <v>39</v>
      </c>
      <c r="B8" s="22">
        <v>6</v>
      </c>
      <c r="C8" s="22"/>
      <c r="F8" s="18" t="s">
        <v>127</v>
      </c>
      <c r="J8" s="18" t="s">
        <v>108</v>
      </c>
      <c r="L8" s="86" t="s">
        <v>219</v>
      </c>
      <c r="O8" s="29"/>
    </row>
    <row r="9" spans="1:15" x14ac:dyDescent="0.2">
      <c r="A9" s="28" t="s">
        <v>40</v>
      </c>
      <c r="B9" s="22">
        <v>7</v>
      </c>
      <c r="C9" s="22"/>
      <c r="F9" s="18" t="s">
        <v>191</v>
      </c>
      <c r="J9" s="18" t="s">
        <v>32</v>
      </c>
      <c r="L9" s="86" t="s">
        <v>218</v>
      </c>
      <c r="O9" s="29"/>
    </row>
    <row r="10" spans="1:15" x14ac:dyDescent="0.2">
      <c r="A10" s="28" t="s">
        <v>41</v>
      </c>
      <c r="B10" s="22">
        <v>8</v>
      </c>
      <c r="C10" s="22"/>
      <c r="J10" s="86" t="s">
        <v>163</v>
      </c>
      <c r="O10" s="29"/>
    </row>
    <row r="11" spans="1:15" x14ac:dyDescent="0.2">
      <c r="A11" s="28" t="s">
        <v>42</v>
      </c>
      <c r="B11" s="22">
        <v>9</v>
      </c>
      <c r="C11" s="22"/>
      <c r="O11" s="29"/>
    </row>
    <row r="12" spans="1:15" x14ac:dyDescent="0.2">
      <c r="A12" s="28" t="s">
        <v>43</v>
      </c>
      <c r="B12" s="22">
        <v>10</v>
      </c>
      <c r="C12" s="22"/>
      <c r="O12" s="29"/>
    </row>
    <row r="13" spans="1:15" x14ac:dyDescent="0.2">
      <c r="A13" s="28" t="s">
        <v>44</v>
      </c>
      <c r="B13" s="22">
        <v>11</v>
      </c>
      <c r="C13" s="22"/>
      <c r="O13" s="29"/>
    </row>
    <row r="14" spans="1:15" x14ac:dyDescent="0.2">
      <c r="A14" s="28" t="s">
        <v>45</v>
      </c>
      <c r="B14" s="22">
        <v>12</v>
      </c>
      <c r="C14" s="22"/>
      <c r="O14" s="29"/>
    </row>
    <row r="15" spans="1:15" x14ac:dyDescent="0.2">
      <c r="A15" s="28" t="s">
        <v>46</v>
      </c>
      <c r="B15" s="22">
        <v>13</v>
      </c>
      <c r="C15" s="22"/>
      <c r="O15" s="29"/>
    </row>
    <row r="16" spans="1:15" x14ac:dyDescent="0.2">
      <c r="A16" s="28" t="s">
        <v>47</v>
      </c>
      <c r="B16" s="22">
        <v>14</v>
      </c>
      <c r="C16" s="22"/>
      <c r="F16" s="81"/>
      <c r="O16" s="29"/>
    </row>
    <row r="17" spans="1:16" x14ac:dyDescent="0.2">
      <c r="A17" s="28" t="s">
        <v>48</v>
      </c>
      <c r="B17" s="22">
        <v>15</v>
      </c>
      <c r="C17" s="22"/>
      <c r="O17" s="29"/>
    </row>
    <row r="18" spans="1:16" x14ac:dyDescent="0.2">
      <c r="A18" s="28" t="s">
        <v>49</v>
      </c>
      <c r="B18" s="22">
        <v>16</v>
      </c>
      <c r="C18" s="22"/>
      <c r="O18" s="29"/>
    </row>
    <row r="19" spans="1:16" x14ac:dyDescent="0.2">
      <c r="A19" s="28" t="s">
        <v>50</v>
      </c>
      <c r="B19" s="22">
        <v>17</v>
      </c>
      <c r="C19" s="22"/>
      <c r="H19" s="91"/>
      <c r="O19" s="29"/>
    </row>
    <row r="20" spans="1:16" x14ac:dyDescent="0.2">
      <c r="A20" s="28" t="s">
        <v>51</v>
      </c>
      <c r="B20" s="22">
        <v>18</v>
      </c>
      <c r="C20" s="22"/>
      <c r="O20" s="29"/>
    </row>
    <row r="21" spans="1:16" x14ac:dyDescent="0.2">
      <c r="A21" s="28" t="s">
        <v>52</v>
      </c>
      <c r="B21" s="22">
        <v>19</v>
      </c>
      <c r="C21" s="22"/>
      <c r="F21" s="82"/>
      <c r="O21" s="29"/>
    </row>
    <row r="22" spans="1:16" x14ac:dyDescent="0.2">
      <c r="A22" s="28" t="s">
        <v>53</v>
      </c>
      <c r="B22" s="22">
        <v>20</v>
      </c>
      <c r="C22" s="22"/>
      <c r="O22" s="29"/>
    </row>
    <row r="23" spans="1:16" x14ac:dyDescent="0.2">
      <c r="A23" s="28" t="s">
        <v>54</v>
      </c>
      <c r="B23" s="22">
        <v>21</v>
      </c>
      <c r="C23" s="22"/>
      <c r="O23" s="29"/>
      <c r="P23" s="83"/>
    </row>
    <row r="24" spans="1:16" x14ac:dyDescent="0.2">
      <c r="A24" s="28" t="s">
        <v>55</v>
      </c>
      <c r="B24" s="22">
        <v>22</v>
      </c>
      <c r="C24" s="22"/>
      <c r="O24" s="29"/>
    </row>
    <row r="25" spans="1:16" x14ac:dyDescent="0.2">
      <c r="A25" s="28" t="s">
        <v>56</v>
      </c>
      <c r="B25" s="22">
        <v>23</v>
      </c>
      <c r="C25" s="22"/>
      <c r="G25" s="81"/>
      <c r="O25" s="29"/>
    </row>
    <row r="26" spans="1:16" x14ac:dyDescent="0.2">
      <c r="A26" s="28" t="s">
        <v>57</v>
      </c>
      <c r="B26" s="22">
        <v>24</v>
      </c>
      <c r="C26" s="22"/>
      <c r="O26" s="29"/>
    </row>
    <row r="27" spans="1:16" x14ac:dyDescent="0.2">
      <c r="A27" s="28" t="s">
        <v>58</v>
      </c>
      <c r="B27" s="22">
        <v>25</v>
      </c>
      <c r="C27" s="22"/>
      <c r="O27" s="29"/>
    </row>
    <row r="28" spans="1:16" x14ac:dyDescent="0.2">
      <c r="A28" s="28" t="s">
        <v>59</v>
      </c>
      <c r="B28" s="22">
        <v>26</v>
      </c>
      <c r="C28" s="22"/>
      <c r="O28" s="29"/>
    </row>
    <row r="29" spans="1:16" x14ac:dyDescent="0.2">
      <c r="A29" s="28" t="s">
        <v>60</v>
      </c>
      <c r="B29" s="22">
        <v>27</v>
      </c>
      <c r="C29" s="22"/>
      <c r="O29" s="29"/>
    </row>
    <row r="30" spans="1:16" x14ac:dyDescent="0.2">
      <c r="A30" s="28" t="s">
        <v>61</v>
      </c>
      <c r="B30" s="22">
        <v>28</v>
      </c>
      <c r="C30" s="22"/>
      <c r="O30" s="29"/>
    </row>
    <row r="31" spans="1:16" x14ac:dyDescent="0.2">
      <c r="A31" s="28" t="s">
        <v>62</v>
      </c>
      <c r="B31" s="22">
        <v>29</v>
      </c>
      <c r="C31" s="22"/>
      <c r="O31" s="29"/>
    </row>
    <row r="32" spans="1:16" x14ac:dyDescent="0.2">
      <c r="A32" s="28" t="s">
        <v>63</v>
      </c>
      <c r="B32" s="22">
        <v>30</v>
      </c>
      <c r="C32" s="22"/>
      <c r="O32" s="29"/>
    </row>
    <row r="33" spans="1:15" x14ac:dyDescent="0.2">
      <c r="A33" s="28" t="s">
        <v>64</v>
      </c>
      <c r="B33" s="22">
        <v>31</v>
      </c>
      <c r="C33" s="22"/>
      <c r="O33" s="29"/>
    </row>
    <row r="34" spans="1:15" x14ac:dyDescent="0.2">
      <c r="A34" s="28" t="s">
        <v>65</v>
      </c>
      <c r="B34" s="22">
        <v>32</v>
      </c>
      <c r="C34" s="22"/>
      <c r="O34" s="29"/>
    </row>
    <row r="35" spans="1:15" x14ac:dyDescent="0.2">
      <c r="A35" s="28" t="s">
        <v>66</v>
      </c>
      <c r="B35" s="22">
        <v>33</v>
      </c>
      <c r="C35" s="22"/>
      <c r="O35" s="29"/>
    </row>
    <row r="36" spans="1:15" x14ac:dyDescent="0.2">
      <c r="A36" s="28" t="s">
        <v>67</v>
      </c>
      <c r="B36" s="22">
        <v>34</v>
      </c>
      <c r="C36" s="22"/>
      <c r="O36" s="29"/>
    </row>
    <row r="37" spans="1:15" x14ac:dyDescent="0.2">
      <c r="A37" s="28" t="s">
        <v>68</v>
      </c>
      <c r="B37" s="22">
        <v>35</v>
      </c>
      <c r="C37" s="22"/>
      <c r="O37" s="29"/>
    </row>
    <row r="38" spans="1:15" x14ac:dyDescent="0.2">
      <c r="A38" s="28" t="s">
        <v>69</v>
      </c>
      <c r="B38" s="22">
        <v>36</v>
      </c>
      <c r="C38" s="22"/>
      <c r="O38" s="29"/>
    </row>
    <row r="39" spans="1:15" x14ac:dyDescent="0.2">
      <c r="A39" s="28" t="s">
        <v>70</v>
      </c>
      <c r="B39" s="22">
        <v>37</v>
      </c>
      <c r="C39" s="22"/>
      <c r="O39" s="29"/>
    </row>
    <row r="40" spans="1:15" x14ac:dyDescent="0.2">
      <c r="A40" s="28" t="s">
        <v>71</v>
      </c>
      <c r="B40" s="22">
        <v>38</v>
      </c>
      <c r="C40" s="22"/>
      <c r="O40" s="29"/>
    </row>
    <row r="41" spans="1:15" x14ac:dyDescent="0.2">
      <c r="A41" s="28" t="s">
        <v>72</v>
      </c>
      <c r="B41" s="22">
        <v>39</v>
      </c>
      <c r="C41" s="22"/>
      <c r="O41" s="29"/>
    </row>
    <row r="42" spans="1:15" x14ac:dyDescent="0.2">
      <c r="A42" s="28" t="s">
        <v>73</v>
      </c>
      <c r="B42" s="22">
        <v>40</v>
      </c>
      <c r="C42" s="22"/>
      <c r="O42" s="29"/>
    </row>
    <row r="43" spans="1:15" x14ac:dyDescent="0.2">
      <c r="A43" s="28" t="s">
        <v>74</v>
      </c>
      <c r="B43" s="22">
        <v>41</v>
      </c>
      <c r="C43" s="22"/>
      <c r="O43" s="29"/>
    </row>
    <row r="44" spans="1:15" x14ac:dyDescent="0.2">
      <c r="A44" s="28" t="s">
        <v>75</v>
      </c>
      <c r="B44" s="22">
        <v>42</v>
      </c>
      <c r="C44" s="22"/>
      <c r="O44" s="29"/>
    </row>
    <row r="45" spans="1:15" x14ac:dyDescent="0.2">
      <c r="A45" s="28" t="s">
        <v>76</v>
      </c>
      <c r="B45" s="22">
        <v>43</v>
      </c>
      <c r="C45" s="22"/>
      <c r="O45" s="29"/>
    </row>
    <row r="46" spans="1:15" x14ac:dyDescent="0.2">
      <c r="A46" s="28" t="s">
        <v>77</v>
      </c>
      <c r="B46" s="22">
        <v>44</v>
      </c>
      <c r="C46" s="22"/>
      <c r="O46" s="29"/>
    </row>
    <row r="47" spans="1:15" x14ac:dyDescent="0.2">
      <c r="A47" s="28" t="s">
        <v>78</v>
      </c>
      <c r="B47" s="22">
        <v>45</v>
      </c>
      <c r="C47" s="22"/>
      <c r="O47" s="29"/>
    </row>
    <row r="48" spans="1:15" x14ac:dyDescent="0.2">
      <c r="A48" s="28" t="s">
        <v>79</v>
      </c>
      <c r="B48" s="22">
        <v>46</v>
      </c>
      <c r="C48" s="22"/>
      <c r="O48" s="29"/>
    </row>
    <row r="49" spans="1:15" x14ac:dyDescent="0.2">
      <c r="A49" s="28" t="s">
        <v>80</v>
      </c>
      <c r="B49" s="22">
        <v>47</v>
      </c>
      <c r="C49" s="22"/>
      <c r="O49" s="29"/>
    </row>
    <row r="50" spans="1:15" x14ac:dyDescent="0.2">
      <c r="A50" s="28" t="s">
        <v>81</v>
      </c>
      <c r="B50" s="22">
        <v>48</v>
      </c>
      <c r="C50" s="22"/>
      <c r="O50" s="29"/>
    </row>
    <row r="51" spans="1:15" x14ac:dyDescent="0.2">
      <c r="A51" s="28" t="s">
        <v>82</v>
      </c>
      <c r="B51" s="22">
        <v>49</v>
      </c>
      <c r="C51" s="22"/>
      <c r="O51" s="29"/>
    </row>
    <row r="52" spans="1:15" x14ac:dyDescent="0.2">
      <c r="A52" s="28" t="s">
        <v>83</v>
      </c>
      <c r="B52" s="22">
        <v>50</v>
      </c>
      <c r="C52" s="22"/>
      <c r="O52" s="29"/>
    </row>
    <row r="53" spans="1:15" x14ac:dyDescent="0.2">
      <c r="A53" s="28" t="s">
        <v>92</v>
      </c>
      <c r="B53" s="22">
        <v>63</v>
      </c>
      <c r="C53" s="22"/>
      <c r="O53" s="29"/>
    </row>
    <row r="54" spans="1:15" x14ac:dyDescent="0.2">
      <c r="A54" s="28" t="s">
        <v>84</v>
      </c>
      <c r="B54" s="22">
        <v>52</v>
      </c>
      <c r="C54" s="22"/>
      <c r="O54" s="29"/>
    </row>
    <row r="55" spans="1:15" x14ac:dyDescent="0.2">
      <c r="A55" s="28" t="s">
        <v>85</v>
      </c>
      <c r="B55" s="22">
        <v>66</v>
      </c>
      <c r="C55" s="22"/>
      <c r="O55" s="29"/>
    </row>
    <row r="56" spans="1:15" x14ac:dyDescent="0.2">
      <c r="A56" s="28" t="s">
        <v>86</v>
      </c>
      <c r="B56" s="22">
        <v>53</v>
      </c>
      <c r="C56" s="22"/>
      <c r="O56" s="29"/>
    </row>
    <row r="57" spans="1:15" x14ac:dyDescent="0.2">
      <c r="A57" s="28" t="s">
        <v>87</v>
      </c>
      <c r="B57" s="22">
        <v>54</v>
      </c>
      <c r="C57" s="22"/>
      <c r="O57" s="29"/>
    </row>
    <row r="58" spans="1:15" x14ac:dyDescent="0.2">
      <c r="A58" s="28" t="s">
        <v>88</v>
      </c>
      <c r="B58" s="22">
        <v>55</v>
      </c>
      <c r="C58" s="22"/>
      <c r="O58" s="29"/>
    </row>
    <row r="59" spans="1:15" x14ac:dyDescent="0.2">
      <c r="A59" s="28" t="s">
        <v>89</v>
      </c>
      <c r="B59" s="22">
        <v>56</v>
      </c>
      <c r="C59" s="22"/>
      <c r="O59" s="29"/>
    </row>
    <row r="60" spans="1:15" ht="15.75" thickBot="1" x14ac:dyDescent="0.25">
      <c r="A60" s="30" t="s">
        <v>90</v>
      </c>
      <c r="B60" s="31">
        <v>57</v>
      </c>
      <c r="C60" s="31"/>
      <c r="D60" s="32"/>
      <c r="E60" s="32"/>
      <c r="F60" s="32"/>
      <c r="G60" s="32"/>
      <c r="H60" s="32"/>
      <c r="I60" s="32"/>
      <c r="J60" s="32"/>
      <c r="K60" s="32"/>
      <c r="L60" s="32"/>
      <c r="M60" s="32"/>
      <c r="N60" s="32"/>
      <c r="O60" s="33"/>
    </row>
  </sheetData>
  <sheetProtection formatColumns="0" formatRows="0"/>
  <sortState xmlns:xlrd2="http://schemas.microsoft.com/office/spreadsheetml/2017/richdata2" ref="A2:B60">
    <sortCondition ref="A2:A60"/>
  </sortState>
  <customSheetViews>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703125" defaultRowHeight="15" x14ac:dyDescent="0.2"/>
  <cols>
    <col min="1" max="1" width="25.85546875" style="34" customWidth="1"/>
    <col min="2" max="2" width="14.85546875" style="34" customWidth="1"/>
    <col min="3" max="3" width="16" style="34" customWidth="1"/>
    <col min="4" max="4" width="18.42578125" style="34" customWidth="1"/>
    <col min="5" max="5" width="55.42578125" style="34" customWidth="1"/>
    <col min="6" max="7" width="19.5703125" style="34" customWidth="1"/>
    <col min="8" max="16384" width="19.5703125" style="34"/>
  </cols>
  <sheetData>
    <row r="1" spans="1:7" x14ac:dyDescent="0.2">
      <c r="D1" s="35" t="s">
        <v>167</v>
      </c>
    </row>
    <row r="2" spans="1:7" ht="14.25" customHeight="1" x14ac:dyDescent="0.25">
      <c r="A2" s="340" t="s">
        <v>168</v>
      </c>
      <c r="B2" s="340"/>
      <c r="C2" s="340"/>
      <c r="D2" s="340"/>
      <c r="E2" s="340"/>
    </row>
    <row r="3" spans="1:7" ht="14.25" customHeight="1" x14ac:dyDescent="0.25">
      <c r="A3" s="340" t="s">
        <v>229</v>
      </c>
      <c r="B3" s="340"/>
      <c r="C3" s="340"/>
      <c r="D3" s="340"/>
      <c r="E3" s="340"/>
    </row>
    <row r="4" spans="1:7" ht="14.25" customHeight="1" thickBot="1" x14ac:dyDescent="0.3">
      <c r="A4" s="36"/>
      <c r="B4" s="37"/>
      <c r="C4" s="38"/>
      <c r="D4" s="39"/>
    </row>
    <row r="5" spans="1:7" ht="14.25" customHeight="1" x14ac:dyDescent="0.25">
      <c r="A5" s="40" t="s">
        <v>169</v>
      </c>
      <c r="B5" s="339" t="s">
        <v>170</v>
      </c>
      <c r="C5" s="339"/>
      <c r="D5" s="41" t="s">
        <v>171</v>
      </c>
      <c r="E5" s="42"/>
    </row>
    <row r="6" spans="1:7" ht="14.25" customHeight="1" thickBot="1" x14ac:dyDescent="0.3">
      <c r="A6" s="43"/>
      <c r="B6" s="44">
        <v>42736</v>
      </c>
      <c r="C6" s="45">
        <v>43101</v>
      </c>
      <c r="D6" s="46" t="s">
        <v>172</v>
      </c>
      <c r="E6" s="47" t="s">
        <v>159</v>
      </c>
    </row>
    <row r="7" spans="1:7" ht="14.25" customHeight="1" x14ac:dyDescent="0.25">
      <c r="A7" s="48"/>
      <c r="B7" s="49"/>
      <c r="C7" s="49"/>
      <c r="D7" s="50"/>
      <c r="E7" s="51"/>
    </row>
    <row r="8" spans="1:7" ht="14.25" customHeight="1" x14ac:dyDescent="0.2">
      <c r="A8" s="52" t="s">
        <v>173</v>
      </c>
      <c r="B8" s="53">
        <v>39500973</v>
      </c>
      <c r="C8" s="53">
        <v>39809693</v>
      </c>
      <c r="D8" s="54">
        <v>0.8</v>
      </c>
      <c r="E8" s="55"/>
    </row>
    <row r="9" spans="1:7" ht="14.25" customHeight="1" x14ac:dyDescent="0.2">
      <c r="A9" s="56"/>
      <c r="B9" s="57"/>
      <c r="C9" s="57"/>
      <c r="D9" s="58"/>
      <c r="E9" s="51"/>
    </row>
    <row r="10" spans="1:7" ht="14.25" customHeight="1" x14ac:dyDescent="0.2">
      <c r="A10" s="59" t="s">
        <v>34</v>
      </c>
      <c r="B10" s="53">
        <v>1646405</v>
      </c>
      <c r="C10" s="53">
        <v>1660202</v>
      </c>
      <c r="D10" s="54">
        <v>0.8</v>
      </c>
      <c r="E10" s="55" t="str">
        <f>IF(B10&gt;=200000,"Yes", "No")</f>
        <v>Yes</v>
      </c>
      <c r="F10" s="80"/>
    </row>
    <row r="11" spans="1:7" ht="14.25" customHeight="1" x14ac:dyDescent="0.2">
      <c r="A11" s="59" t="s">
        <v>91</v>
      </c>
      <c r="B11" s="53">
        <v>1156</v>
      </c>
      <c r="C11" s="53">
        <v>1154</v>
      </c>
      <c r="D11" s="54">
        <v>-0.2</v>
      </c>
      <c r="E11" s="55" t="str">
        <f t="shared" ref="E11:E71" si="0">IF(B11&gt;=200000,"Yes", "No")</f>
        <v>No</v>
      </c>
    </row>
    <row r="12" spans="1:7" ht="14.25" customHeight="1" x14ac:dyDescent="0.2">
      <c r="A12" s="59" t="s">
        <v>35</v>
      </c>
      <c r="B12" s="53">
        <v>38382</v>
      </c>
      <c r="C12" s="53">
        <v>38094</v>
      </c>
      <c r="D12" s="54">
        <v>-0.8</v>
      </c>
      <c r="E12" s="55" t="str">
        <f t="shared" si="0"/>
        <v>No</v>
      </c>
    </row>
    <row r="13" spans="1:7" ht="14.25" customHeight="1" x14ac:dyDescent="0.2">
      <c r="A13" s="59" t="s">
        <v>37</v>
      </c>
      <c r="B13" s="53">
        <v>226403</v>
      </c>
      <c r="C13" s="53">
        <v>227621</v>
      </c>
      <c r="D13" s="54">
        <v>0.5</v>
      </c>
      <c r="E13" s="55" t="str">
        <f t="shared" si="0"/>
        <v>Yes</v>
      </c>
    </row>
    <row r="14" spans="1:7" ht="14.25" customHeight="1" x14ac:dyDescent="0.2">
      <c r="A14" s="59" t="s">
        <v>38</v>
      </c>
      <c r="B14" s="53">
        <v>45175</v>
      </c>
      <c r="C14" s="53">
        <v>45157</v>
      </c>
      <c r="D14" s="54">
        <v>0</v>
      </c>
      <c r="E14" s="55" t="str">
        <f t="shared" si="0"/>
        <v>No</v>
      </c>
      <c r="G14" s="80"/>
    </row>
    <row r="15" spans="1:7" ht="14.25" customHeight="1" x14ac:dyDescent="0.2">
      <c r="A15" s="59" t="s">
        <v>39</v>
      </c>
      <c r="B15" s="53">
        <v>22050</v>
      </c>
      <c r="C15" s="53">
        <v>22098</v>
      </c>
      <c r="D15" s="54">
        <v>0.2</v>
      </c>
      <c r="E15" s="55" t="str">
        <f t="shared" si="0"/>
        <v>No</v>
      </c>
    </row>
    <row r="16" spans="1:7" ht="14.25" customHeight="1" x14ac:dyDescent="0.2">
      <c r="A16" s="59" t="s">
        <v>40</v>
      </c>
      <c r="B16" s="53">
        <v>1139313</v>
      </c>
      <c r="C16" s="53">
        <v>1149363</v>
      </c>
      <c r="D16" s="54">
        <v>0.9</v>
      </c>
      <c r="E16" s="55" t="str">
        <f t="shared" si="0"/>
        <v>Yes</v>
      </c>
    </row>
    <row r="17" spans="1:5" ht="14.25" customHeight="1" x14ac:dyDescent="0.2">
      <c r="A17" s="59" t="s">
        <v>41</v>
      </c>
      <c r="B17" s="53">
        <v>27060</v>
      </c>
      <c r="C17" s="53">
        <v>27221</v>
      </c>
      <c r="D17" s="54">
        <v>0.6</v>
      </c>
      <c r="E17" s="55" t="str">
        <f t="shared" si="0"/>
        <v>No</v>
      </c>
    </row>
    <row r="18" spans="1:5" ht="14.25" customHeight="1" x14ac:dyDescent="0.2">
      <c r="A18" s="59" t="s">
        <v>42</v>
      </c>
      <c r="B18" s="53">
        <v>186223</v>
      </c>
      <c r="C18" s="53">
        <v>188399</v>
      </c>
      <c r="D18" s="54">
        <v>1.2</v>
      </c>
      <c r="E18" s="55" t="str">
        <f t="shared" si="0"/>
        <v>No</v>
      </c>
    </row>
    <row r="19" spans="1:5" ht="14.25" customHeight="1" x14ac:dyDescent="0.2">
      <c r="A19" s="59" t="s">
        <v>43</v>
      </c>
      <c r="B19" s="53">
        <v>995233</v>
      </c>
      <c r="C19" s="53">
        <v>1007229</v>
      </c>
      <c r="D19" s="54">
        <v>1.2</v>
      </c>
      <c r="E19" s="55" t="str">
        <f t="shared" si="0"/>
        <v>Yes</v>
      </c>
    </row>
    <row r="20" spans="1:5" ht="14.25" customHeight="1" x14ac:dyDescent="0.2">
      <c r="A20" s="59" t="s">
        <v>44</v>
      </c>
      <c r="B20" s="53">
        <v>28730</v>
      </c>
      <c r="C20" s="53">
        <v>28796</v>
      </c>
      <c r="D20" s="54">
        <v>0.2</v>
      </c>
      <c r="E20" s="55" t="str">
        <f t="shared" si="0"/>
        <v>No</v>
      </c>
    </row>
    <row r="21" spans="1:5" ht="14.25" customHeight="1" x14ac:dyDescent="0.2">
      <c r="A21" s="59" t="s">
        <v>45</v>
      </c>
      <c r="B21" s="53">
        <v>136430</v>
      </c>
      <c r="C21" s="53">
        <v>136002</v>
      </c>
      <c r="D21" s="54">
        <v>-0.3</v>
      </c>
      <c r="E21" s="55" t="str">
        <f t="shared" si="0"/>
        <v>No</v>
      </c>
    </row>
    <row r="22" spans="1:5" ht="14.25" customHeight="1" x14ac:dyDescent="0.2">
      <c r="A22" s="59" t="s">
        <v>46</v>
      </c>
      <c r="B22" s="53">
        <v>187921</v>
      </c>
      <c r="C22" s="53">
        <v>190624</v>
      </c>
      <c r="D22" s="54">
        <v>1.4</v>
      </c>
      <c r="E22" s="55" t="str">
        <f t="shared" si="0"/>
        <v>No</v>
      </c>
    </row>
    <row r="23" spans="1:5" ht="14.25" customHeight="1" x14ac:dyDescent="0.2">
      <c r="A23" s="59" t="s">
        <v>47</v>
      </c>
      <c r="B23" s="53">
        <v>18598</v>
      </c>
      <c r="C23" s="53">
        <v>18577</v>
      </c>
      <c r="D23" s="54">
        <v>-0.1</v>
      </c>
      <c r="E23" s="55" t="str">
        <f t="shared" si="0"/>
        <v>No</v>
      </c>
    </row>
    <row r="24" spans="1:5" ht="14.25" customHeight="1" x14ac:dyDescent="0.2">
      <c r="A24" s="59" t="s">
        <v>48</v>
      </c>
      <c r="B24" s="53">
        <v>896101</v>
      </c>
      <c r="C24" s="53">
        <v>905801</v>
      </c>
      <c r="D24" s="54">
        <v>1.1000000000000001</v>
      </c>
      <c r="E24" s="55" t="str">
        <f t="shared" si="0"/>
        <v>Yes</v>
      </c>
    </row>
    <row r="25" spans="1:5" ht="14.25" customHeight="1" x14ac:dyDescent="0.2">
      <c r="A25" s="59" t="s">
        <v>49</v>
      </c>
      <c r="B25" s="53">
        <v>149559</v>
      </c>
      <c r="C25" s="53">
        <v>151662</v>
      </c>
      <c r="D25" s="54">
        <v>1.4</v>
      </c>
      <c r="E25" s="55" t="str">
        <f t="shared" si="0"/>
        <v>No</v>
      </c>
    </row>
    <row r="26" spans="1:5" ht="14.25" customHeight="1" x14ac:dyDescent="0.2">
      <c r="A26" s="59" t="s">
        <v>50</v>
      </c>
      <c r="B26" s="53">
        <v>64740</v>
      </c>
      <c r="C26" s="53">
        <v>65081</v>
      </c>
      <c r="D26" s="54">
        <v>0.5</v>
      </c>
      <c r="E26" s="55" t="str">
        <f t="shared" si="0"/>
        <v>No</v>
      </c>
    </row>
    <row r="27" spans="1:5" ht="14.25" customHeight="1" x14ac:dyDescent="0.2">
      <c r="A27" s="59" t="s">
        <v>51</v>
      </c>
      <c r="B27" s="53">
        <v>30661</v>
      </c>
      <c r="C27" s="53">
        <v>30911</v>
      </c>
      <c r="D27" s="54">
        <v>0.8</v>
      </c>
      <c r="E27" s="55" t="str">
        <f t="shared" si="0"/>
        <v>No</v>
      </c>
    </row>
    <row r="28" spans="1:5" ht="14.25" customHeight="1" x14ac:dyDescent="0.2">
      <c r="A28" s="59" t="s">
        <v>52</v>
      </c>
      <c r="B28" s="53">
        <v>10231271</v>
      </c>
      <c r="C28" s="53">
        <v>10283729</v>
      </c>
      <c r="D28" s="54">
        <v>0.5</v>
      </c>
      <c r="E28" s="55" t="str">
        <f t="shared" si="0"/>
        <v>Yes</v>
      </c>
    </row>
    <row r="29" spans="1:5" ht="14.25" customHeight="1" x14ac:dyDescent="0.2">
      <c r="A29" s="59" t="s">
        <v>53</v>
      </c>
      <c r="B29" s="53">
        <v>156963</v>
      </c>
      <c r="C29" s="53">
        <v>158894</v>
      </c>
      <c r="D29" s="54">
        <v>1.2</v>
      </c>
      <c r="E29" s="55" t="str">
        <f t="shared" si="0"/>
        <v>No</v>
      </c>
    </row>
    <row r="30" spans="1:5" ht="14.25" customHeight="1" x14ac:dyDescent="0.2">
      <c r="A30" s="59" t="s">
        <v>54</v>
      </c>
      <c r="B30" s="53">
        <v>263262</v>
      </c>
      <c r="C30" s="53">
        <v>263886</v>
      </c>
      <c r="D30" s="54">
        <v>0.2</v>
      </c>
      <c r="E30" s="55" t="str">
        <f t="shared" si="0"/>
        <v>Yes</v>
      </c>
    </row>
    <row r="31" spans="1:5" ht="14.25" customHeight="1" x14ac:dyDescent="0.2">
      <c r="A31" s="59" t="s">
        <v>55</v>
      </c>
      <c r="B31" s="53">
        <v>18137</v>
      </c>
      <c r="C31" s="53">
        <v>18129</v>
      </c>
      <c r="D31" s="54">
        <v>0</v>
      </c>
      <c r="E31" s="55" t="str">
        <f t="shared" si="0"/>
        <v>No</v>
      </c>
    </row>
    <row r="32" spans="1:5" ht="14.25" customHeight="1" x14ac:dyDescent="0.2">
      <c r="A32" s="59" t="s">
        <v>56</v>
      </c>
      <c r="B32" s="53">
        <v>89092</v>
      </c>
      <c r="C32" s="53">
        <v>89299</v>
      </c>
      <c r="D32" s="54">
        <v>0.2</v>
      </c>
      <c r="E32" s="55" t="str">
        <f t="shared" si="0"/>
        <v>No</v>
      </c>
    </row>
    <row r="33" spans="1:5" ht="14.25" customHeight="1" x14ac:dyDescent="0.2">
      <c r="A33" s="59" t="s">
        <v>57</v>
      </c>
      <c r="B33" s="53">
        <v>275104</v>
      </c>
      <c r="C33" s="53">
        <v>279977</v>
      </c>
      <c r="D33" s="54">
        <v>1.8</v>
      </c>
      <c r="E33" s="55" t="str">
        <f t="shared" si="0"/>
        <v>Yes</v>
      </c>
    </row>
    <row r="34" spans="1:5" ht="14.25" customHeight="1" x14ac:dyDescent="0.2">
      <c r="A34" s="59" t="s">
        <v>58</v>
      </c>
      <c r="B34" s="53">
        <v>9562</v>
      </c>
      <c r="C34" s="53">
        <v>9612</v>
      </c>
      <c r="D34" s="54">
        <v>0.5</v>
      </c>
      <c r="E34" s="55" t="str">
        <f t="shared" si="0"/>
        <v>No</v>
      </c>
    </row>
    <row r="35" spans="1:5" ht="14.25" customHeight="1" x14ac:dyDescent="0.2">
      <c r="A35" s="59" t="s">
        <v>59</v>
      </c>
      <c r="B35" s="53">
        <v>13759</v>
      </c>
      <c r="C35" s="53">
        <v>13822</v>
      </c>
      <c r="D35" s="54">
        <v>0.5</v>
      </c>
      <c r="E35" s="55" t="str">
        <f t="shared" si="0"/>
        <v>No</v>
      </c>
    </row>
    <row r="36" spans="1:5" ht="14.25" customHeight="1" x14ac:dyDescent="0.2">
      <c r="A36" s="59" t="s">
        <v>60</v>
      </c>
      <c r="B36" s="53">
        <v>442149</v>
      </c>
      <c r="C36" s="53">
        <v>443281</v>
      </c>
      <c r="D36" s="54">
        <v>0.3</v>
      </c>
      <c r="E36" s="55" t="str">
        <f t="shared" si="0"/>
        <v>Yes</v>
      </c>
    </row>
    <row r="37" spans="1:5" ht="14.25" customHeight="1" x14ac:dyDescent="0.2">
      <c r="A37" s="59" t="s">
        <v>61</v>
      </c>
      <c r="B37" s="53">
        <v>141784</v>
      </c>
      <c r="C37" s="53">
        <v>141294</v>
      </c>
      <c r="D37" s="54">
        <v>-0.3</v>
      </c>
      <c r="E37" s="55" t="str">
        <f t="shared" si="0"/>
        <v>No</v>
      </c>
    </row>
    <row r="38" spans="1:5" ht="14.25" customHeight="1" x14ac:dyDescent="0.2">
      <c r="A38" s="59" t="s">
        <v>62</v>
      </c>
      <c r="B38" s="53">
        <v>98613</v>
      </c>
      <c r="C38" s="53">
        <v>99155</v>
      </c>
      <c r="D38" s="54">
        <v>0.5</v>
      </c>
      <c r="E38" s="55" t="str">
        <f t="shared" si="0"/>
        <v>No</v>
      </c>
    </row>
    <row r="39" spans="1:5" ht="14.25" customHeight="1" x14ac:dyDescent="0.2">
      <c r="A39" s="59" t="s">
        <v>63</v>
      </c>
      <c r="B39" s="53">
        <v>3198968</v>
      </c>
      <c r="C39" s="53">
        <v>3221103</v>
      </c>
      <c r="D39" s="54">
        <v>0.7</v>
      </c>
      <c r="E39" s="55" t="str">
        <f t="shared" si="0"/>
        <v>Yes</v>
      </c>
    </row>
    <row r="40" spans="1:5" ht="14.25" customHeight="1" x14ac:dyDescent="0.2">
      <c r="A40" s="59" t="s">
        <v>64</v>
      </c>
      <c r="B40" s="53">
        <v>383173</v>
      </c>
      <c r="C40" s="53">
        <v>389532</v>
      </c>
      <c r="D40" s="54">
        <v>1.7</v>
      </c>
      <c r="E40" s="55" t="str">
        <f t="shared" si="0"/>
        <v>Yes</v>
      </c>
    </row>
    <row r="41" spans="1:5" ht="14.25" customHeight="1" x14ac:dyDescent="0.2">
      <c r="A41" s="59" t="s">
        <v>65</v>
      </c>
      <c r="B41" s="53">
        <v>19818</v>
      </c>
      <c r="C41" s="53">
        <v>19773</v>
      </c>
      <c r="D41" s="54">
        <v>-0.2</v>
      </c>
      <c r="E41" s="55" t="str">
        <f t="shared" si="0"/>
        <v>No</v>
      </c>
    </row>
    <row r="42" spans="1:5" ht="14.25" customHeight="1" x14ac:dyDescent="0.2">
      <c r="A42" s="59" t="s">
        <v>66</v>
      </c>
      <c r="B42" s="53">
        <v>2382640</v>
      </c>
      <c r="C42" s="53">
        <v>2415955</v>
      </c>
      <c r="D42" s="54">
        <v>1.4</v>
      </c>
      <c r="E42" s="55" t="str">
        <f t="shared" si="0"/>
        <v>Yes</v>
      </c>
    </row>
    <row r="43" spans="1:5" ht="14.25" customHeight="1" x14ac:dyDescent="0.2">
      <c r="A43" s="59" t="s">
        <v>67</v>
      </c>
      <c r="B43" s="53">
        <v>1513415</v>
      </c>
      <c r="C43" s="53">
        <v>1529501</v>
      </c>
      <c r="D43" s="54">
        <v>1.1000000000000001</v>
      </c>
      <c r="E43" s="55" t="str">
        <f t="shared" si="0"/>
        <v>Yes</v>
      </c>
    </row>
    <row r="44" spans="1:5" ht="14.25" customHeight="1" x14ac:dyDescent="0.2">
      <c r="A44" s="59" t="s">
        <v>68</v>
      </c>
      <c r="B44" s="53">
        <v>56879</v>
      </c>
      <c r="C44" s="53">
        <v>57088</v>
      </c>
      <c r="D44" s="54">
        <v>0.4</v>
      </c>
      <c r="E44" s="55" t="str">
        <f t="shared" si="0"/>
        <v>No</v>
      </c>
    </row>
    <row r="45" spans="1:5" ht="14.25" customHeight="1" x14ac:dyDescent="0.2">
      <c r="A45" s="59" t="s">
        <v>69</v>
      </c>
      <c r="B45" s="53">
        <v>2155590</v>
      </c>
      <c r="C45" s="53">
        <v>2174938</v>
      </c>
      <c r="D45" s="54">
        <v>0.9</v>
      </c>
      <c r="E45" s="55" t="str">
        <f t="shared" si="0"/>
        <v>Yes</v>
      </c>
    </row>
    <row r="46" spans="1:5" ht="14.25" customHeight="1" x14ac:dyDescent="0.2">
      <c r="A46" s="59" t="s">
        <v>70</v>
      </c>
      <c r="B46" s="53">
        <v>3309509</v>
      </c>
      <c r="C46" s="53">
        <v>3337456</v>
      </c>
      <c r="D46" s="54">
        <v>0.8</v>
      </c>
      <c r="E46" s="55" t="str">
        <f t="shared" si="0"/>
        <v>Yes</v>
      </c>
    </row>
    <row r="47" spans="1:5" ht="14.25" customHeight="1" x14ac:dyDescent="0.2">
      <c r="A47" s="59" t="s">
        <v>71</v>
      </c>
      <c r="B47" s="53">
        <v>874008</v>
      </c>
      <c r="C47" s="53">
        <v>883963</v>
      </c>
      <c r="D47" s="54">
        <v>1.1000000000000001</v>
      </c>
      <c r="E47" s="55" t="str">
        <f t="shared" si="0"/>
        <v>Yes</v>
      </c>
    </row>
    <row r="48" spans="1:5" ht="14.25" customHeight="1" x14ac:dyDescent="0.2">
      <c r="A48" s="59" t="s">
        <v>72</v>
      </c>
      <c r="B48" s="53">
        <v>747263</v>
      </c>
      <c r="C48" s="53">
        <v>758744</v>
      </c>
      <c r="D48" s="54">
        <v>1.5</v>
      </c>
      <c r="E48" s="55" t="str">
        <f t="shared" si="0"/>
        <v>Yes</v>
      </c>
    </row>
    <row r="49" spans="1:5" ht="14.25" customHeight="1" x14ac:dyDescent="0.2">
      <c r="A49" s="59" t="s">
        <v>73</v>
      </c>
      <c r="B49" s="53">
        <v>279210</v>
      </c>
      <c r="C49" s="53">
        <v>280101</v>
      </c>
      <c r="D49" s="54">
        <v>0.3</v>
      </c>
      <c r="E49" s="55" t="str">
        <f t="shared" si="0"/>
        <v>Yes</v>
      </c>
    </row>
    <row r="50" spans="1:5" ht="14.25" customHeight="1" x14ac:dyDescent="0.2">
      <c r="A50" s="59" t="s">
        <v>74</v>
      </c>
      <c r="B50" s="53">
        <v>770256</v>
      </c>
      <c r="C50" s="53">
        <v>774155</v>
      </c>
      <c r="D50" s="54">
        <v>0.5</v>
      </c>
      <c r="E50" s="55" t="str">
        <f t="shared" si="0"/>
        <v>Yes</v>
      </c>
    </row>
    <row r="51" spans="1:5" ht="14.25" customHeight="1" x14ac:dyDescent="0.2">
      <c r="A51" s="59" t="s">
        <v>75</v>
      </c>
      <c r="B51" s="53">
        <v>450025</v>
      </c>
      <c r="C51" s="53">
        <v>453457</v>
      </c>
      <c r="D51" s="54">
        <v>0.8</v>
      </c>
      <c r="E51" s="55" t="str">
        <f t="shared" si="0"/>
        <v>Yes</v>
      </c>
    </row>
    <row r="52" spans="1:5" ht="14.25" customHeight="1" x14ac:dyDescent="0.2">
      <c r="A52" s="59" t="s">
        <v>76</v>
      </c>
      <c r="B52" s="53">
        <v>1937473</v>
      </c>
      <c r="C52" s="53">
        <v>1956598</v>
      </c>
      <c r="D52" s="54">
        <v>1</v>
      </c>
      <c r="E52" s="55" t="str">
        <f t="shared" si="0"/>
        <v>Yes</v>
      </c>
    </row>
    <row r="53" spans="1:5" ht="14.25" customHeight="1" x14ac:dyDescent="0.2">
      <c r="A53" s="59" t="s">
        <v>77</v>
      </c>
      <c r="B53" s="53">
        <v>276504</v>
      </c>
      <c r="C53" s="53">
        <v>276864</v>
      </c>
      <c r="D53" s="54">
        <v>0.1</v>
      </c>
      <c r="E53" s="55" t="str">
        <f t="shared" si="0"/>
        <v>Yes</v>
      </c>
    </row>
    <row r="54" spans="1:5" ht="14.25" customHeight="1" x14ac:dyDescent="0.2">
      <c r="A54" s="59" t="s">
        <v>78</v>
      </c>
      <c r="B54" s="53">
        <v>178148</v>
      </c>
      <c r="C54" s="53">
        <v>178271</v>
      </c>
      <c r="D54" s="54">
        <v>0.1</v>
      </c>
      <c r="E54" s="55" t="str">
        <f t="shared" si="0"/>
        <v>No</v>
      </c>
    </row>
    <row r="55" spans="1:5" ht="14.25" customHeight="1" x14ac:dyDescent="0.2">
      <c r="A55" s="59" t="s">
        <v>79</v>
      </c>
      <c r="B55" s="53">
        <v>3203</v>
      </c>
      <c r="C55" s="53">
        <v>3207</v>
      </c>
      <c r="D55" s="54">
        <v>0.1</v>
      </c>
      <c r="E55" s="55" t="str">
        <f t="shared" si="0"/>
        <v>No</v>
      </c>
    </row>
    <row r="56" spans="1:5" ht="14.25" customHeight="1" x14ac:dyDescent="0.2">
      <c r="A56" s="59" t="s">
        <v>80</v>
      </c>
      <c r="B56" s="53">
        <v>44655</v>
      </c>
      <c r="C56" s="53">
        <v>44612</v>
      </c>
      <c r="D56" s="54">
        <v>-0.1</v>
      </c>
      <c r="E56" s="55" t="str">
        <f t="shared" si="0"/>
        <v>No</v>
      </c>
    </row>
    <row r="57" spans="1:5" ht="14.25" customHeight="1" x14ac:dyDescent="0.2">
      <c r="A57" s="59" t="s">
        <v>81</v>
      </c>
      <c r="B57" s="53">
        <v>436640</v>
      </c>
      <c r="C57" s="53">
        <v>439793</v>
      </c>
      <c r="D57" s="54">
        <v>0.7</v>
      </c>
      <c r="E57" s="55" t="str">
        <f t="shared" si="0"/>
        <v>Yes</v>
      </c>
    </row>
    <row r="58" spans="1:5" ht="14.25" customHeight="1" x14ac:dyDescent="0.2">
      <c r="A58" s="59" t="s">
        <v>82</v>
      </c>
      <c r="B58" s="53">
        <v>504613</v>
      </c>
      <c r="C58" s="53">
        <v>503332</v>
      </c>
      <c r="D58" s="54">
        <v>-0.3</v>
      </c>
      <c r="E58" s="55" t="str">
        <f t="shared" si="0"/>
        <v>Yes</v>
      </c>
    </row>
    <row r="59" spans="1:5" ht="14.25" customHeight="1" x14ac:dyDescent="0.2">
      <c r="A59" s="59" t="s">
        <v>83</v>
      </c>
      <c r="B59" s="53">
        <v>549976</v>
      </c>
      <c r="C59" s="53">
        <v>555624</v>
      </c>
      <c r="D59" s="54">
        <v>1</v>
      </c>
      <c r="E59" s="55" t="str">
        <f t="shared" si="0"/>
        <v>Yes</v>
      </c>
    </row>
    <row r="60" spans="1:5" ht="14.25" customHeight="1" x14ac:dyDescent="0.2">
      <c r="A60" s="59" t="s">
        <v>174</v>
      </c>
      <c r="B60" s="53">
        <v>96919</v>
      </c>
      <c r="C60" s="53">
        <v>97238</v>
      </c>
      <c r="D60" s="54">
        <v>0.3</v>
      </c>
      <c r="E60" s="55" t="str">
        <f t="shared" si="0"/>
        <v>No</v>
      </c>
    </row>
    <row r="61" spans="1:5" ht="14.25" customHeight="1" x14ac:dyDescent="0.2">
      <c r="A61" s="59" t="s">
        <v>84</v>
      </c>
      <c r="B61" s="53">
        <v>63949</v>
      </c>
      <c r="C61" s="53">
        <v>64039</v>
      </c>
      <c r="D61" s="54">
        <v>0.1</v>
      </c>
      <c r="E61" s="55" t="str">
        <f t="shared" si="0"/>
        <v>No</v>
      </c>
    </row>
    <row r="62" spans="1:5" ht="14.25" customHeight="1" x14ac:dyDescent="0.2">
      <c r="A62" s="59" t="s">
        <v>86</v>
      </c>
      <c r="B62" s="53">
        <v>13634</v>
      </c>
      <c r="C62" s="53">
        <v>13635</v>
      </c>
      <c r="D62" s="54">
        <v>0</v>
      </c>
      <c r="E62" s="55" t="str">
        <f t="shared" si="0"/>
        <v>No</v>
      </c>
    </row>
    <row r="63" spans="1:5" ht="14.25" customHeight="1" x14ac:dyDescent="0.2">
      <c r="A63" s="59" t="s">
        <v>87</v>
      </c>
      <c r="B63" s="53">
        <v>470716</v>
      </c>
      <c r="C63" s="53">
        <v>475834</v>
      </c>
      <c r="D63" s="54">
        <v>1.1000000000000001</v>
      </c>
      <c r="E63" s="55" t="str">
        <f t="shared" si="0"/>
        <v>Yes</v>
      </c>
    </row>
    <row r="64" spans="1:5" ht="14.25" customHeight="1" x14ac:dyDescent="0.2">
      <c r="A64" s="59" t="s">
        <v>88</v>
      </c>
      <c r="B64" s="53">
        <v>54725</v>
      </c>
      <c r="C64" s="53">
        <v>54740</v>
      </c>
      <c r="D64" s="54">
        <v>0</v>
      </c>
      <c r="E64" s="55" t="str">
        <f t="shared" si="0"/>
        <v>No</v>
      </c>
    </row>
    <row r="65" spans="1:5" ht="14.25" customHeight="1" x14ac:dyDescent="0.2">
      <c r="A65" s="59" t="s">
        <v>89</v>
      </c>
      <c r="B65" s="53">
        <v>855910</v>
      </c>
      <c r="C65" s="53">
        <v>859073</v>
      </c>
      <c r="D65" s="54">
        <v>0.4</v>
      </c>
      <c r="E65" s="55" t="str">
        <f t="shared" si="0"/>
        <v>Yes</v>
      </c>
    </row>
    <row r="66" spans="1:5" ht="14.25" customHeight="1" x14ac:dyDescent="0.2">
      <c r="A66" s="59" t="s">
        <v>90</v>
      </c>
      <c r="B66" s="53">
        <v>218673</v>
      </c>
      <c r="C66" s="53">
        <v>221270</v>
      </c>
      <c r="D66" s="54">
        <v>1.2</v>
      </c>
      <c r="E66" s="55" t="str">
        <f t="shared" si="0"/>
        <v>Yes</v>
      </c>
    </row>
    <row r="67" spans="1:5" ht="14.25" customHeight="1" thickBot="1" x14ac:dyDescent="0.25">
      <c r="A67" s="60" t="s">
        <v>175</v>
      </c>
      <c r="B67" s="61">
        <v>74645</v>
      </c>
      <c r="C67" s="61">
        <v>74727</v>
      </c>
      <c r="D67" s="62">
        <v>0.1</v>
      </c>
      <c r="E67" s="92" t="str">
        <f t="shared" si="0"/>
        <v>No</v>
      </c>
    </row>
    <row r="68" spans="1:5" ht="14.25" customHeight="1" thickBot="1" x14ac:dyDescent="0.25">
      <c r="A68" s="59"/>
      <c r="B68" s="53"/>
      <c r="C68" s="53"/>
      <c r="D68" s="54"/>
      <c r="E68" s="75"/>
    </row>
    <row r="69" spans="1:5" x14ac:dyDescent="0.2">
      <c r="A69" s="63" t="s">
        <v>92</v>
      </c>
      <c r="B69" s="64">
        <f>B60+B67</f>
        <v>171564</v>
      </c>
      <c r="C69" s="64">
        <f>C60+C67</f>
        <v>171965</v>
      </c>
      <c r="D69" s="65"/>
      <c r="E69" s="66" t="str">
        <f t="shared" si="0"/>
        <v>No</v>
      </c>
    </row>
    <row r="70" spans="1:5" x14ac:dyDescent="0.2">
      <c r="A70" s="67" t="s">
        <v>36</v>
      </c>
      <c r="B70" s="68">
        <v>120700</v>
      </c>
      <c r="C70" s="68">
        <v>121874</v>
      </c>
      <c r="D70" s="34">
        <v>1</v>
      </c>
      <c r="E70" s="69" t="str">
        <f t="shared" si="0"/>
        <v>No</v>
      </c>
    </row>
    <row r="71" spans="1:5" ht="15.75" thickBot="1" x14ac:dyDescent="0.25">
      <c r="A71" s="70" t="s">
        <v>85</v>
      </c>
      <c r="B71" s="71">
        <f>B73+B74+B75</f>
        <v>224180</v>
      </c>
      <c r="C71" s="71">
        <f>C73+C74+C75</f>
        <v>225393</v>
      </c>
      <c r="D71" s="72"/>
      <c r="E71" s="73" t="str">
        <f t="shared" si="0"/>
        <v>Yes</v>
      </c>
    </row>
    <row r="72" spans="1:5" x14ac:dyDescent="0.2">
      <c r="A72" s="18"/>
      <c r="B72" s="74"/>
      <c r="C72" s="74"/>
      <c r="E72" s="75"/>
    </row>
    <row r="73" spans="1:5" x14ac:dyDescent="0.2">
      <c r="A73" s="93" t="s">
        <v>234</v>
      </c>
      <c r="B73" s="76">
        <v>36293</v>
      </c>
      <c r="C73" s="76">
        <v>36446</v>
      </c>
      <c r="D73" s="34">
        <v>0.4</v>
      </c>
      <c r="E73" s="75"/>
    </row>
    <row r="74" spans="1:5" x14ac:dyDescent="0.2">
      <c r="A74" s="93" t="s">
        <v>235</v>
      </c>
      <c r="B74" s="76">
        <v>33169</v>
      </c>
      <c r="C74" s="76">
        <v>33260</v>
      </c>
      <c r="D74" s="34">
        <v>0.3</v>
      </c>
      <c r="E74" s="75"/>
    </row>
    <row r="75" spans="1:5" x14ac:dyDescent="0.2">
      <c r="A75" s="93" t="s">
        <v>236</v>
      </c>
      <c r="B75" s="76">
        <v>154718</v>
      </c>
      <c r="C75" s="76">
        <v>155687</v>
      </c>
      <c r="D75" s="34">
        <v>0.6</v>
      </c>
      <c r="E75" s="75"/>
    </row>
    <row r="76" spans="1:5" x14ac:dyDescent="0.2">
      <c r="B76" s="74"/>
      <c r="C76" s="74"/>
      <c r="E76" s="75"/>
    </row>
    <row r="77" spans="1:5" x14ac:dyDescent="0.2">
      <c r="B77" s="74"/>
      <c r="C77" s="74"/>
      <c r="E77" s="75"/>
    </row>
    <row r="78" spans="1:5" ht="15.75" x14ac:dyDescent="0.25">
      <c r="A78" s="77" t="s">
        <v>176</v>
      </c>
      <c r="B78" s="78"/>
      <c r="C78" s="78"/>
      <c r="D78" s="78"/>
      <c r="E78" s="78"/>
    </row>
    <row r="79" spans="1:5" ht="15.75" x14ac:dyDescent="0.25">
      <c r="A79" s="77" t="s">
        <v>177</v>
      </c>
      <c r="B79" s="78"/>
      <c r="C79" s="78"/>
      <c r="D79" s="78"/>
      <c r="E79" s="78"/>
    </row>
    <row r="80" spans="1:5" ht="15.75" x14ac:dyDescent="0.25">
      <c r="A80" s="77" t="s">
        <v>178</v>
      </c>
      <c r="B80" s="78"/>
      <c r="C80" s="78"/>
      <c r="D80" s="78"/>
      <c r="E80" s="78"/>
    </row>
    <row r="81" spans="1:5" ht="15.75" x14ac:dyDescent="0.25">
      <c r="A81" s="78"/>
      <c r="B81" s="78"/>
      <c r="C81" s="78"/>
      <c r="D81" s="78"/>
      <c r="E81" s="78"/>
    </row>
    <row r="82" spans="1:5" ht="15.75" x14ac:dyDescent="0.25">
      <c r="A82" s="79" t="s">
        <v>179</v>
      </c>
      <c r="B82" s="78"/>
      <c r="C82" s="78"/>
      <c r="D82" s="78"/>
      <c r="E82" s="78"/>
    </row>
    <row r="83" spans="1:5" ht="15.75" x14ac:dyDescent="0.25">
      <c r="A83" s="79" t="s">
        <v>180</v>
      </c>
      <c r="B83" s="78"/>
      <c r="C83" s="78"/>
      <c r="D83" s="78"/>
      <c r="E83" s="78"/>
    </row>
  </sheetData>
  <sheetProtection formatColumns="0" formatRows="0"/>
  <customSheetViews>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8"/>
  <sheetViews>
    <sheetView showGridLines="0" topLeftCell="A18" zoomScaleNormal="100" zoomScaleSheetLayoutView="40" zoomScalePageLayoutView="85" workbookViewId="0">
      <selection activeCell="D41" sqref="D41"/>
    </sheetView>
  </sheetViews>
  <sheetFormatPr defaultColWidth="0" defaultRowHeight="15" zeroHeight="1" x14ac:dyDescent="0.2"/>
  <cols>
    <col min="1" max="1" width="5.28515625" style="86" customWidth="1"/>
    <col min="2" max="2" width="13.7109375" style="87" customWidth="1"/>
    <col min="3" max="3" width="65.42578125" style="87" customWidth="1"/>
    <col min="4" max="8" width="22.7109375" style="87" customWidth="1"/>
    <col min="9" max="9" width="24" style="87" bestFit="1" customWidth="1"/>
    <col min="10" max="10" width="18.28515625" style="86" hidden="1" customWidth="1"/>
    <col min="11" max="12" width="9.140625" style="86" hidden="1" customWidth="1"/>
    <col min="13" max="16384" width="9.140625" style="86" hidden="1"/>
  </cols>
  <sheetData>
    <row r="1" spans="1:9" s="18" customFormat="1" x14ac:dyDescent="0.2">
      <c r="A1" s="212" t="s">
        <v>748</v>
      </c>
      <c r="B1" s="86" t="s">
        <v>270</v>
      </c>
      <c r="E1" s="108"/>
      <c r="I1" s="91" t="s">
        <v>268</v>
      </c>
    </row>
    <row r="2" spans="1:9" s="18" customFormat="1" ht="15.75" thickBot="1" x14ac:dyDescent="0.25">
      <c r="B2" s="213" t="s">
        <v>269</v>
      </c>
      <c r="C2" s="32"/>
      <c r="D2" s="32"/>
      <c r="E2" s="115"/>
      <c r="F2" s="32"/>
      <c r="G2" s="32"/>
      <c r="H2" s="32"/>
      <c r="I2" s="115"/>
    </row>
    <row r="3" spans="1:9" s="18" customFormat="1" x14ac:dyDescent="0.2">
      <c r="B3" s="86"/>
      <c r="E3" s="108"/>
    </row>
    <row r="4" spans="1:9" x14ac:dyDescent="0.2">
      <c r="B4" s="87" t="s">
        <v>782</v>
      </c>
      <c r="C4" s="86"/>
      <c r="D4" s="86"/>
      <c r="E4" s="86"/>
      <c r="F4" s="86"/>
      <c r="G4" s="86"/>
      <c r="H4" s="86"/>
      <c r="I4" s="86"/>
    </row>
    <row r="5" spans="1:9" ht="15.75" x14ac:dyDescent="0.2">
      <c r="B5" s="1" t="str">
        <f>'1. Information'!B5</f>
        <v>Annual Mental Health Services Act (MHSA) Revenue and Expenditure Report</v>
      </c>
    </row>
    <row r="6" spans="1:9" ht="15.75" x14ac:dyDescent="0.25">
      <c r="B6" s="189" t="str">
        <f>'1. Information'!B6</f>
        <v>Fiscal Year: 2023-2024</v>
      </c>
      <c r="D6" s="1"/>
      <c r="E6" s="1"/>
      <c r="F6" s="1"/>
      <c r="G6" s="1"/>
      <c r="H6" s="1"/>
    </row>
    <row r="7" spans="1:9" ht="15.75" x14ac:dyDescent="0.25">
      <c r="B7" s="189" t="s">
        <v>278</v>
      </c>
      <c r="C7" s="1"/>
      <c r="D7" s="1"/>
      <c r="E7" s="1"/>
      <c r="F7" s="1"/>
      <c r="G7" s="1"/>
      <c r="H7" s="1"/>
    </row>
    <row r="8" spans="1:9" ht="15.75" x14ac:dyDescent="0.2">
      <c r="C8" s="1"/>
      <c r="D8" s="1"/>
      <c r="E8" s="1"/>
      <c r="F8" s="1"/>
      <c r="G8" s="1"/>
      <c r="H8" s="1"/>
    </row>
    <row r="9" spans="1:9" ht="15.75" x14ac:dyDescent="0.25">
      <c r="B9" s="274" t="s">
        <v>0</v>
      </c>
      <c r="C9" s="255" t="str">
        <f>IF(ISBLANK('1. Information'!D11),"",'1. Information'!D11)</f>
        <v>Sacramento</v>
      </c>
      <c r="F9" s="274" t="s">
        <v>1</v>
      </c>
      <c r="G9" s="256">
        <f>IF(ISBLANK('1. Information'!D9),"",'1. Information'!D9)</f>
        <v>45684</v>
      </c>
    </row>
    <row r="10" spans="1:9" x14ac:dyDescent="0.2">
      <c r="G10" s="17"/>
    </row>
    <row r="11" spans="1:9" x14ac:dyDescent="0.2">
      <c r="G11" s="17"/>
    </row>
    <row r="12" spans="1:9" x14ac:dyDescent="0.2">
      <c r="D12" s="118" t="s">
        <v>22</v>
      </c>
      <c r="E12" s="118" t="s">
        <v>23</v>
      </c>
      <c r="F12" s="118" t="s">
        <v>25</v>
      </c>
      <c r="G12" s="118" t="s">
        <v>199</v>
      </c>
      <c r="H12" s="118" t="s">
        <v>200</v>
      </c>
      <c r="I12" s="118" t="s">
        <v>201</v>
      </c>
    </row>
    <row r="13" spans="1:9" ht="15.75" x14ac:dyDescent="0.25">
      <c r="B13" s="119" t="s">
        <v>243</v>
      </c>
      <c r="C13" s="120"/>
      <c r="D13" s="275" t="s">
        <v>26</v>
      </c>
      <c r="E13" s="275" t="s">
        <v>27</v>
      </c>
      <c r="F13" s="275" t="s">
        <v>28</v>
      </c>
      <c r="G13" s="275" t="s">
        <v>29</v>
      </c>
      <c r="H13" s="275" t="s">
        <v>30</v>
      </c>
      <c r="I13" s="275" t="s">
        <v>21</v>
      </c>
    </row>
    <row r="14" spans="1:9" x14ac:dyDescent="0.2">
      <c r="B14" s="276">
        <v>1</v>
      </c>
      <c r="C14" s="277" t="s">
        <v>272</v>
      </c>
      <c r="D14" s="222">
        <v>3148278.24</v>
      </c>
      <c r="E14" s="222">
        <v>133003.75</v>
      </c>
      <c r="F14" s="222">
        <v>2355124.89</v>
      </c>
      <c r="G14" s="222">
        <v>232315.33</v>
      </c>
      <c r="H14" s="222">
        <v>513936.79</v>
      </c>
      <c r="I14" s="257">
        <f>SUM(D14:H14)</f>
        <v>6382659.0000000009</v>
      </c>
    </row>
    <row r="15" spans="1:9" x14ac:dyDescent="0.2">
      <c r="B15" s="121">
        <v>2</v>
      </c>
      <c r="C15" s="211" t="s">
        <v>271</v>
      </c>
      <c r="D15" s="222">
        <v>0</v>
      </c>
      <c r="E15" s="222">
        <v>0</v>
      </c>
      <c r="F15" s="222">
        <v>0</v>
      </c>
      <c r="G15" s="222">
        <v>0</v>
      </c>
      <c r="H15" s="222">
        <v>0</v>
      </c>
      <c r="I15" s="257">
        <f>SUM(D15:H15)</f>
        <v>0</v>
      </c>
    </row>
    <row r="16" spans="1:9" x14ac:dyDescent="0.2">
      <c r="B16" s="86"/>
      <c r="C16" s="86"/>
      <c r="D16" s="86"/>
      <c r="E16" s="86"/>
      <c r="F16" s="86"/>
      <c r="G16" s="86"/>
      <c r="H16" s="86"/>
      <c r="I16" s="86"/>
    </row>
    <row r="17" spans="2:10" x14ac:dyDescent="0.2">
      <c r="B17" s="86"/>
      <c r="C17" s="86"/>
      <c r="D17" s="118" t="s">
        <v>22</v>
      </c>
      <c r="E17" s="118" t="s">
        <v>23</v>
      </c>
      <c r="F17" s="199" t="s">
        <v>25</v>
      </c>
      <c r="G17" s="86"/>
      <c r="H17" s="86"/>
      <c r="I17" s="86"/>
    </row>
    <row r="18" spans="2:10" ht="15.75" x14ac:dyDescent="0.25">
      <c r="B18" s="119" t="s">
        <v>244</v>
      </c>
      <c r="C18" s="120"/>
      <c r="D18" s="278" t="s">
        <v>26</v>
      </c>
      <c r="E18" s="279" t="s">
        <v>27</v>
      </c>
      <c r="F18" s="278" t="s">
        <v>21</v>
      </c>
      <c r="G18" s="86"/>
      <c r="H18" s="86"/>
      <c r="I18" s="86"/>
    </row>
    <row r="19" spans="2:10" x14ac:dyDescent="0.2">
      <c r="B19" s="118">
        <v>3</v>
      </c>
      <c r="C19" s="277" t="s">
        <v>228</v>
      </c>
      <c r="D19" s="283"/>
      <c r="E19" s="284"/>
      <c r="F19" s="222">
        <v>13196792</v>
      </c>
      <c r="G19" s="86"/>
      <c r="H19" s="86"/>
      <c r="I19" s="86"/>
    </row>
    <row r="20" spans="2:10" x14ac:dyDescent="0.2">
      <c r="B20" s="276">
        <v>4</v>
      </c>
      <c r="C20" s="280" t="s">
        <v>745</v>
      </c>
      <c r="D20" s="222">
        <v>0</v>
      </c>
      <c r="E20" s="222">
        <v>0</v>
      </c>
      <c r="F20" s="258">
        <f>-D20-E20</f>
        <v>0</v>
      </c>
      <c r="G20" s="86"/>
      <c r="H20" s="86"/>
      <c r="I20" s="86"/>
    </row>
    <row r="21" spans="2:10" x14ac:dyDescent="0.2">
      <c r="B21" s="276">
        <v>5</v>
      </c>
      <c r="C21" s="280" t="s">
        <v>246</v>
      </c>
      <c r="D21" s="259">
        <f>'3. CSS'!F24</f>
        <v>0</v>
      </c>
      <c r="E21" s="285"/>
      <c r="F21" s="260">
        <f>SUM(D21:E21)</f>
        <v>0</v>
      </c>
      <c r="G21" s="86"/>
      <c r="H21" s="86"/>
      <c r="I21" s="86"/>
    </row>
    <row r="22" spans="2:10" x14ac:dyDescent="0.2">
      <c r="B22" s="276">
        <v>6</v>
      </c>
      <c r="C22" s="280" t="s">
        <v>245</v>
      </c>
      <c r="D22" s="286"/>
      <c r="E22" s="286"/>
      <c r="F22" s="260">
        <f>SUM('8. Adjustment (MHSA)'!F51:F80)</f>
        <v>0</v>
      </c>
      <c r="G22" s="86"/>
      <c r="H22" s="86"/>
      <c r="I22" s="86"/>
    </row>
    <row r="23" spans="2:10" x14ac:dyDescent="0.2">
      <c r="B23" s="118">
        <v>7</v>
      </c>
      <c r="C23" s="277" t="s">
        <v>230</v>
      </c>
      <c r="D23" s="286"/>
      <c r="E23" s="286"/>
      <c r="F23" s="261">
        <f>F19+F20+F21+F22</f>
        <v>13196792</v>
      </c>
      <c r="G23" s="86"/>
      <c r="H23" s="86"/>
      <c r="I23" s="86"/>
    </row>
    <row r="24" spans="2:10" x14ac:dyDescent="0.2">
      <c r="B24" s="86"/>
      <c r="C24" s="86"/>
      <c r="D24" s="86"/>
      <c r="E24" s="86"/>
      <c r="F24" s="86"/>
      <c r="G24" s="86"/>
      <c r="H24" s="86"/>
      <c r="I24" s="86"/>
    </row>
    <row r="25" spans="2:10" x14ac:dyDescent="0.2">
      <c r="B25" s="86"/>
      <c r="C25" s="86"/>
      <c r="D25" s="118" t="s">
        <v>22</v>
      </c>
      <c r="E25" s="118" t="s">
        <v>23</v>
      </c>
      <c r="F25" s="118" t="s">
        <v>25</v>
      </c>
      <c r="G25" s="118" t="s">
        <v>199</v>
      </c>
      <c r="H25" s="118" t="s">
        <v>200</v>
      </c>
      <c r="I25" s="118" t="s">
        <v>201</v>
      </c>
    </row>
    <row r="26" spans="2:10" ht="15.75" x14ac:dyDescent="0.25">
      <c r="B26" s="119" t="s">
        <v>240</v>
      </c>
      <c r="C26" s="122"/>
      <c r="D26" s="278" t="s">
        <v>26</v>
      </c>
      <c r="E26" s="278" t="s">
        <v>27</v>
      </c>
      <c r="F26" s="278" t="s">
        <v>29</v>
      </c>
      <c r="G26" s="278" t="s">
        <v>30</v>
      </c>
      <c r="H26" s="278" t="s">
        <v>33</v>
      </c>
      <c r="I26" s="278" t="s">
        <v>21</v>
      </c>
    </row>
    <row r="27" spans="2:10" x14ac:dyDescent="0.2">
      <c r="B27" s="276">
        <v>8</v>
      </c>
      <c r="C27" s="281" t="s">
        <v>217</v>
      </c>
      <c r="D27" s="260">
        <f>(E27+F27+G27+H27)*-1</f>
        <v>-10000000</v>
      </c>
      <c r="E27" s="260">
        <f>'3. CSS'!F21</f>
        <v>0</v>
      </c>
      <c r="F27" s="260">
        <f>'3. CSS'!F22</f>
        <v>2000000</v>
      </c>
      <c r="G27" s="259">
        <f>'3. CSS'!F23</f>
        <v>8000000</v>
      </c>
      <c r="H27" s="259">
        <f>'3. CSS'!F24</f>
        <v>0</v>
      </c>
      <c r="I27" s="260">
        <f>SUM(D27:H27)</f>
        <v>0</v>
      </c>
      <c r="J27" s="86" t="str">
        <f>IF(SUM(D27:H27)=I27,"","ERROR")</f>
        <v/>
      </c>
    </row>
    <row r="28" spans="2:10" x14ac:dyDescent="0.2">
      <c r="B28" s="86"/>
      <c r="C28" s="86"/>
      <c r="D28" s="86"/>
      <c r="E28" s="86"/>
      <c r="F28" s="86"/>
      <c r="G28" s="86"/>
      <c r="H28" s="86"/>
      <c r="I28" s="86"/>
    </row>
    <row r="29" spans="2:10" x14ac:dyDescent="0.2">
      <c r="D29" s="118" t="s">
        <v>22</v>
      </c>
      <c r="E29" s="118" t="s">
        <v>23</v>
      </c>
      <c r="F29" s="118" t="s">
        <v>25</v>
      </c>
      <c r="G29" s="118" t="s">
        <v>199</v>
      </c>
      <c r="H29" s="118" t="s">
        <v>200</v>
      </c>
      <c r="I29" s="118" t="s">
        <v>201</v>
      </c>
    </row>
    <row r="30" spans="2:10" ht="15.75" x14ac:dyDescent="0.25">
      <c r="B30" s="119" t="s">
        <v>247</v>
      </c>
      <c r="C30" s="122"/>
      <c r="D30" s="278" t="s">
        <v>26</v>
      </c>
      <c r="E30" s="278" t="s">
        <v>27</v>
      </c>
      <c r="F30" s="278" t="s">
        <v>28</v>
      </c>
      <c r="G30" s="278" t="s">
        <v>29</v>
      </c>
      <c r="H30" s="278" t="s">
        <v>30</v>
      </c>
      <c r="I30" s="278" t="s">
        <v>21</v>
      </c>
    </row>
    <row r="31" spans="2:10" x14ac:dyDescent="0.2">
      <c r="B31" s="118">
        <v>9</v>
      </c>
      <c r="C31" s="281" t="s">
        <v>599</v>
      </c>
      <c r="D31" s="259">
        <f>'3. CSS'!F27</f>
        <v>101168499.19000001</v>
      </c>
      <c r="E31" s="259">
        <f>'4. PEI'!F22</f>
        <v>28399813.087144658</v>
      </c>
      <c r="F31" s="259">
        <f>'5. INN'!F23</f>
        <v>1822056.7899999993</v>
      </c>
      <c r="G31" s="259">
        <f>'6. WET'!F21</f>
        <v>1821026.173</v>
      </c>
      <c r="H31" s="259">
        <f>'7. CFTN'!F21</f>
        <v>6629059.7200000007</v>
      </c>
      <c r="I31" s="259">
        <f t="shared" ref="I31:I35" si="0">SUM(D31:H31)</f>
        <v>139840454.96014467</v>
      </c>
    </row>
    <row r="32" spans="2:10" x14ac:dyDescent="0.2">
      <c r="B32" s="118">
        <v>10</v>
      </c>
      <c r="C32" s="282" t="s">
        <v>4</v>
      </c>
      <c r="D32" s="261">
        <f>'3. CSS'!G27</f>
        <v>76881766.459999993</v>
      </c>
      <c r="E32" s="261">
        <f>'4. PEI'!G22</f>
        <v>191338.05</v>
      </c>
      <c r="F32" s="261">
        <f>'5. INN'!G23</f>
        <v>1596258.11</v>
      </c>
      <c r="G32" s="261">
        <f>'6. WET'!G21</f>
        <v>0</v>
      </c>
      <c r="H32" s="261">
        <f>'7. CFTN'!G21</f>
        <v>0</v>
      </c>
      <c r="I32" s="259">
        <f t="shared" si="0"/>
        <v>78669362.61999999</v>
      </c>
    </row>
    <row r="33" spans="2:9" x14ac:dyDescent="0.2">
      <c r="B33" s="118">
        <v>11</v>
      </c>
      <c r="C33" s="282" t="s">
        <v>5</v>
      </c>
      <c r="D33" s="261">
        <f>'3. CSS'!H27</f>
        <v>0</v>
      </c>
      <c r="E33" s="261">
        <f>'4. PEI'!H22</f>
        <v>0</v>
      </c>
      <c r="F33" s="261">
        <f>'5. INN'!H23</f>
        <v>0</v>
      </c>
      <c r="G33" s="261">
        <f>'6. WET'!H21</f>
        <v>0</v>
      </c>
      <c r="H33" s="261">
        <f>'7. CFTN'!H21</f>
        <v>0</v>
      </c>
      <c r="I33" s="259">
        <f t="shared" si="0"/>
        <v>0</v>
      </c>
    </row>
    <row r="34" spans="2:9" x14ac:dyDescent="0.2">
      <c r="B34" s="118">
        <v>12</v>
      </c>
      <c r="C34" s="282" t="s">
        <v>24</v>
      </c>
      <c r="D34" s="261">
        <f>'3. CSS'!I27</f>
        <v>13871344.16</v>
      </c>
      <c r="E34" s="261">
        <f>'4. PEI'!I22</f>
        <v>0</v>
      </c>
      <c r="F34" s="261">
        <f>'5. INN'!I23</f>
        <v>0</v>
      </c>
      <c r="G34" s="261">
        <f>'6. WET'!I21</f>
        <v>0</v>
      </c>
      <c r="H34" s="261">
        <f>'7. CFTN'!I21</f>
        <v>0</v>
      </c>
      <c r="I34" s="259">
        <f t="shared" si="0"/>
        <v>13871344.16</v>
      </c>
    </row>
    <row r="35" spans="2:9" x14ac:dyDescent="0.2">
      <c r="B35" s="118">
        <v>13</v>
      </c>
      <c r="C35" s="282" t="s">
        <v>12</v>
      </c>
      <c r="D35" s="261">
        <f>'3. CSS'!J27</f>
        <v>12176959.73</v>
      </c>
      <c r="E35" s="261">
        <f>'4. PEI'!J22</f>
        <v>5362172.0799999991</v>
      </c>
      <c r="F35" s="261">
        <f>'5. INN'!J23</f>
        <v>1449063.7299999997</v>
      </c>
      <c r="G35" s="261">
        <f>'6. WET'!J21</f>
        <v>0</v>
      </c>
      <c r="H35" s="261">
        <f>'7. CFTN'!J21</f>
        <v>340801.47</v>
      </c>
      <c r="I35" s="259">
        <f t="shared" si="0"/>
        <v>19328997.009999998</v>
      </c>
    </row>
    <row r="36" spans="2:9" ht="15.75" x14ac:dyDescent="0.25">
      <c r="B36" s="118">
        <v>14</v>
      </c>
      <c r="C36" s="105" t="s">
        <v>21</v>
      </c>
      <c r="D36" s="262">
        <f>SUM(D31:D35)</f>
        <v>204098569.53999999</v>
      </c>
      <c r="E36" s="262">
        <f t="shared" ref="E36:H36" si="1">SUM(E31:E35)</f>
        <v>33953323.217144661</v>
      </c>
      <c r="F36" s="262">
        <f t="shared" si="1"/>
        <v>4867378.629999999</v>
      </c>
      <c r="G36" s="262">
        <f t="shared" si="1"/>
        <v>1821026.173</v>
      </c>
      <c r="H36" s="262">
        <f t="shared" si="1"/>
        <v>6969861.1900000004</v>
      </c>
      <c r="I36" s="263">
        <f>SUM(D36:H36)</f>
        <v>251710158.75014466</v>
      </c>
    </row>
    <row r="37" spans="2:9" x14ac:dyDescent="0.2"/>
    <row r="38" spans="2:9" ht="15.75" x14ac:dyDescent="0.25">
      <c r="C38" s="2"/>
      <c r="D38" s="118" t="s">
        <v>22</v>
      </c>
      <c r="F38" s="96"/>
      <c r="G38" s="17"/>
    </row>
    <row r="39" spans="2:9" ht="15.75" x14ac:dyDescent="0.25">
      <c r="B39" s="119" t="s">
        <v>714</v>
      </c>
      <c r="C39" s="120"/>
      <c r="D39" s="275" t="s">
        <v>21</v>
      </c>
      <c r="E39" s="97"/>
      <c r="F39" s="17"/>
      <c r="I39" s="86"/>
    </row>
    <row r="40" spans="2:9" ht="15.75" x14ac:dyDescent="0.25">
      <c r="B40" s="118">
        <v>15</v>
      </c>
      <c r="C40" s="104" t="s">
        <v>18</v>
      </c>
      <c r="D40" s="264">
        <f>'3. CSS'!K15+'4. PEI'!K15+'5. INN'!K15+'6. WET'!K15+'7. CFTN'!K15</f>
        <v>986391.29</v>
      </c>
      <c r="E40" s="97"/>
      <c r="I40" s="86"/>
    </row>
    <row r="41" spans="2:9" ht="15.75" x14ac:dyDescent="0.25">
      <c r="B41" s="118">
        <v>16</v>
      </c>
      <c r="C41" s="104" t="s">
        <v>19</v>
      </c>
      <c r="D41" s="264">
        <f>'3. CSS'!F16+'4. PEI'!F16+'5. INN'!F20+'6. WET'!F16+'7. CFTN'!F16</f>
        <v>1029428.58</v>
      </c>
      <c r="E41" s="88"/>
      <c r="I41" s="86"/>
    </row>
    <row r="42" spans="2:9" ht="15.75" x14ac:dyDescent="0.25">
      <c r="B42" s="118">
        <v>17</v>
      </c>
      <c r="C42" s="104" t="s">
        <v>20</v>
      </c>
      <c r="D42" s="265">
        <f>'3. CSS'!F17+'4. PEI'!F17+'5. INN'!F16+'5. INN'!F19+'6. WET'!F17+'7. CFTN'!F17</f>
        <v>11029673.34</v>
      </c>
      <c r="E42" s="88"/>
      <c r="I42" s="86"/>
    </row>
    <row r="43" spans="2:9" ht="15.75" x14ac:dyDescent="0.25">
      <c r="B43" s="118">
        <v>18</v>
      </c>
      <c r="C43" s="123" t="s">
        <v>237</v>
      </c>
      <c r="D43" s="222">
        <v>0</v>
      </c>
    </row>
    <row r="44" spans="2:9" ht="15.75" x14ac:dyDescent="0.25">
      <c r="B44" s="118">
        <v>19</v>
      </c>
      <c r="C44" s="104" t="s">
        <v>238</v>
      </c>
      <c r="D44" s="266">
        <f>'4. PEI'!F18</f>
        <v>263768</v>
      </c>
    </row>
    <row r="45" spans="2:9" ht="15.75" x14ac:dyDescent="0.25">
      <c r="B45" s="118">
        <v>20</v>
      </c>
      <c r="C45" s="123" t="s">
        <v>239</v>
      </c>
      <c r="D45" s="222">
        <v>0</v>
      </c>
    </row>
    <row r="46" spans="2:9" ht="15.75" x14ac:dyDescent="0.25">
      <c r="B46" s="118">
        <v>21</v>
      </c>
      <c r="C46" s="123" t="s">
        <v>242</v>
      </c>
      <c r="D46" s="222">
        <v>1751503.82</v>
      </c>
      <c r="E46" s="97"/>
    </row>
    <row r="47" spans="2:9" ht="15.75" x14ac:dyDescent="0.25">
      <c r="B47" s="118">
        <v>22</v>
      </c>
      <c r="C47" s="123" t="s">
        <v>713</v>
      </c>
      <c r="D47" s="222">
        <v>0</v>
      </c>
    </row>
    <row r="48" spans="2:9" ht="15.75" hidden="1" x14ac:dyDescent="0.25">
      <c r="B48" s="97"/>
      <c r="C48" s="2"/>
      <c r="D48" s="223"/>
    </row>
  </sheetData>
  <sheetProtection algorithmName="SHA-512" hashValue="WMA+zt2OP0OwvEP47GU867q7RDDYtXGswFj0/mnMWrIn0a0oPRAwsFiPZ8Z9D/MyIoF+l+MYsF/4DYNuRLUR0A==" saltValue="X8QD1uJnnOEH080bus0Mcg==" spinCount="100000" sheet="1" objects="1" scenarios="1" selectLockedCells="1"/>
  <customSheetViews>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41" zoomScaleNormal="100" workbookViewId="0">
      <selection activeCell="A73" sqref="A73"/>
    </sheetView>
  </sheetViews>
  <sheetFormatPr defaultColWidth="0" defaultRowHeight="15" zeroHeight="1" x14ac:dyDescent="0.25"/>
  <cols>
    <col min="1" max="1" width="128.140625" style="207" customWidth="1"/>
    <col min="2" max="6" width="9.140625" style="207" hidden="1" customWidth="1"/>
    <col min="7"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317" t="s">
        <v>306</v>
      </c>
    </row>
    <row r="5" spans="1:1" ht="15.75" x14ac:dyDescent="0.25">
      <c r="A5" s="209" t="s">
        <v>307</v>
      </c>
    </row>
    <row r="6" spans="1:1" ht="15.75" x14ac:dyDescent="0.25">
      <c r="A6" s="209" t="s">
        <v>308</v>
      </c>
    </row>
    <row r="7" spans="1:1" ht="15.75" x14ac:dyDescent="0.25">
      <c r="A7" s="209" t="s">
        <v>309</v>
      </c>
    </row>
    <row r="8" spans="1:1" ht="15.75" x14ac:dyDescent="0.25">
      <c r="A8" s="209" t="s">
        <v>310</v>
      </c>
    </row>
    <row r="9" spans="1:1" ht="15.75" x14ac:dyDescent="0.25">
      <c r="A9" s="209" t="s">
        <v>563</v>
      </c>
    </row>
    <row r="10" spans="1:1" ht="60" x14ac:dyDescent="0.25">
      <c r="A10" s="318" t="s">
        <v>311</v>
      </c>
    </row>
    <row r="11" spans="1:1" ht="30.75" x14ac:dyDescent="0.25">
      <c r="A11" s="209" t="s">
        <v>312</v>
      </c>
    </row>
    <row r="12" spans="1:1" ht="30.75" x14ac:dyDescent="0.25">
      <c r="A12" s="209" t="s">
        <v>313</v>
      </c>
    </row>
    <row r="13" spans="1:1" ht="30.75" x14ac:dyDescent="0.25">
      <c r="A13" s="209" t="s">
        <v>314</v>
      </c>
    </row>
    <row r="14" spans="1:1" ht="30.75" x14ac:dyDescent="0.25">
      <c r="A14" s="209" t="s">
        <v>315</v>
      </c>
    </row>
    <row r="15" spans="1:1" ht="30.75" x14ac:dyDescent="0.25">
      <c r="A15" s="209" t="s">
        <v>316</v>
      </c>
    </row>
    <row r="16" spans="1:1" ht="15.75" x14ac:dyDescent="0.25">
      <c r="A16" s="209" t="s">
        <v>406</v>
      </c>
    </row>
    <row r="17" spans="1:1" ht="15.75" x14ac:dyDescent="0.25">
      <c r="A17" s="208" t="s">
        <v>317</v>
      </c>
    </row>
    <row r="18" spans="1:1" ht="15.75" x14ac:dyDescent="0.25">
      <c r="A18" s="208" t="s">
        <v>318</v>
      </c>
    </row>
    <row r="19" spans="1:1" ht="30.75" x14ac:dyDescent="0.25">
      <c r="A19" s="208" t="s">
        <v>319</v>
      </c>
    </row>
    <row r="20" spans="1:1" ht="15.75" x14ac:dyDescent="0.25">
      <c r="A20" s="208" t="s">
        <v>320</v>
      </c>
    </row>
    <row r="21" spans="1:1" ht="15.75" x14ac:dyDescent="0.25">
      <c r="A21" s="208" t="s">
        <v>321</v>
      </c>
    </row>
    <row r="22" spans="1:1" ht="15.75" x14ac:dyDescent="0.25">
      <c r="A22" s="208" t="s">
        <v>578</v>
      </c>
    </row>
    <row r="23" spans="1:1" ht="15.75" x14ac:dyDescent="0.25">
      <c r="A23" s="319" t="s">
        <v>731</v>
      </c>
    </row>
    <row r="24" spans="1:1" ht="15.75" x14ac:dyDescent="0.25">
      <c r="A24" s="208" t="s">
        <v>322</v>
      </c>
    </row>
    <row r="25" spans="1:1" ht="15.75" x14ac:dyDescent="0.25">
      <c r="A25" s="319" t="s">
        <v>732</v>
      </c>
    </row>
    <row r="26" spans="1:1" ht="15.75" x14ac:dyDescent="0.25">
      <c r="A26" s="208" t="s">
        <v>323</v>
      </c>
    </row>
    <row r="27" spans="1:1" ht="15.75" x14ac:dyDescent="0.25">
      <c r="A27" s="208" t="s">
        <v>324</v>
      </c>
    </row>
    <row r="28" spans="1:1" ht="15" customHeight="1" x14ac:dyDescent="0.25">
      <c r="A28" s="319" t="s">
        <v>733</v>
      </c>
    </row>
    <row r="29" spans="1:1" ht="15" customHeight="1" x14ac:dyDescent="0.25">
      <c r="A29" s="208" t="s">
        <v>325</v>
      </c>
    </row>
    <row r="30" spans="1:1" ht="15" customHeight="1" x14ac:dyDescent="0.25">
      <c r="A30" s="208" t="s">
        <v>326</v>
      </c>
    </row>
    <row r="31" spans="1:1" ht="30.75" x14ac:dyDescent="0.25">
      <c r="A31" s="208" t="s">
        <v>586</v>
      </c>
    </row>
    <row r="32" spans="1:1" ht="30.75" x14ac:dyDescent="0.25">
      <c r="A32" s="319" t="s">
        <v>734</v>
      </c>
    </row>
    <row r="33" spans="1:1" ht="15.75" x14ac:dyDescent="0.25">
      <c r="A33" s="208" t="s">
        <v>327</v>
      </c>
    </row>
    <row r="34" spans="1:1" ht="15.75" x14ac:dyDescent="0.25">
      <c r="A34" s="208" t="s">
        <v>328</v>
      </c>
    </row>
    <row r="35" spans="1:1" ht="15.75" x14ac:dyDescent="0.25">
      <c r="A35" s="208" t="s">
        <v>329</v>
      </c>
    </row>
    <row r="36" spans="1:1" ht="15.75" x14ac:dyDescent="0.25">
      <c r="A36" s="208" t="s">
        <v>330</v>
      </c>
    </row>
    <row r="37" spans="1:1" ht="15.75" x14ac:dyDescent="0.25">
      <c r="A37" s="208" t="s">
        <v>331</v>
      </c>
    </row>
    <row r="38" spans="1:1" ht="15.75" x14ac:dyDescent="0.25">
      <c r="A38" s="208" t="s">
        <v>332</v>
      </c>
    </row>
    <row r="39" spans="1:1" ht="15.75" x14ac:dyDescent="0.25">
      <c r="A39" s="208" t="s">
        <v>333</v>
      </c>
    </row>
    <row r="40" spans="1:1" ht="15.75" x14ac:dyDescent="0.25">
      <c r="A40" s="208" t="s">
        <v>334</v>
      </c>
    </row>
    <row r="41" spans="1:1" ht="15.75" x14ac:dyDescent="0.25">
      <c r="A41" s="208" t="s">
        <v>335</v>
      </c>
    </row>
    <row r="42" spans="1:1" ht="15.75" x14ac:dyDescent="0.25">
      <c r="A42" s="208" t="s">
        <v>336</v>
      </c>
    </row>
    <row r="43" spans="1:1" ht="15.75" x14ac:dyDescent="0.25">
      <c r="A43" s="208" t="s">
        <v>337</v>
      </c>
    </row>
    <row r="44" spans="1:1" ht="15.75" x14ac:dyDescent="0.25">
      <c r="A44" s="208" t="s">
        <v>338</v>
      </c>
    </row>
    <row r="45" spans="1:1" ht="15.75" x14ac:dyDescent="0.25">
      <c r="A45" s="208" t="s">
        <v>339</v>
      </c>
    </row>
    <row r="46" spans="1:1" ht="15.75" x14ac:dyDescent="0.25">
      <c r="A46" s="208" t="s">
        <v>340</v>
      </c>
    </row>
    <row r="47" spans="1:1" ht="15.75" x14ac:dyDescent="0.25">
      <c r="A47" s="208" t="s">
        <v>341</v>
      </c>
    </row>
    <row r="48" spans="1:1" ht="15.75" x14ac:dyDescent="0.25">
      <c r="A48" s="208" t="s">
        <v>342</v>
      </c>
    </row>
    <row r="49" spans="1:1" ht="15.75" x14ac:dyDescent="0.25">
      <c r="A49" s="208" t="s">
        <v>343</v>
      </c>
    </row>
    <row r="50" spans="1:1" ht="15.75" x14ac:dyDescent="0.25">
      <c r="A50" s="208" t="s">
        <v>344</v>
      </c>
    </row>
    <row r="51" spans="1:1" ht="15.75" x14ac:dyDescent="0.25">
      <c r="A51" s="208" t="s">
        <v>345</v>
      </c>
    </row>
    <row r="52" spans="1:1" ht="15.75" x14ac:dyDescent="0.25">
      <c r="A52" s="208" t="s">
        <v>346</v>
      </c>
    </row>
    <row r="53" spans="1:1" ht="15.75" x14ac:dyDescent="0.25">
      <c r="A53" s="208" t="s">
        <v>347</v>
      </c>
    </row>
    <row r="54" spans="1:1" ht="15.75" x14ac:dyDescent="0.25">
      <c r="A54" s="208" t="s">
        <v>348</v>
      </c>
    </row>
    <row r="55" spans="1:1" ht="15.75" x14ac:dyDescent="0.25">
      <c r="A55" s="208" t="s">
        <v>349</v>
      </c>
    </row>
    <row r="56" spans="1:1" ht="15.75" x14ac:dyDescent="0.25">
      <c r="A56" s="208" t="s">
        <v>350</v>
      </c>
    </row>
    <row r="57" spans="1:1" ht="15.75" x14ac:dyDescent="0.25">
      <c r="A57" s="208" t="s">
        <v>351</v>
      </c>
    </row>
    <row r="58" spans="1:1" ht="15.75" x14ac:dyDescent="0.25">
      <c r="A58" s="208" t="s">
        <v>352</v>
      </c>
    </row>
    <row r="59" spans="1:1" ht="15.75" x14ac:dyDescent="0.25">
      <c r="A59" s="208" t="s">
        <v>353</v>
      </c>
    </row>
    <row r="60" spans="1:1" ht="15.75" x14ac:dyDescent="0.25">
      <c r="A60" s="208" t="s">
        <v>354</v>
      </c>
    </row>
    <row r="61" spans="1:1" ht="15.75" x14ac:dyDescent="0.25">
      <c r="A61" s="208" t="s">
        <v>355</v>
      </c>
    </row>
    <row r="62" spans="1:1" ht="15.75" x14ac:dyDescent="0.25">
      <c r="A62" s="208" t="s">
        <v>356</v>
      </c>
    </row>
    <row r="63" spans="1:1" ht="15.75" x14ac:dyDescent="0.25">
      <c r="A63" s="208" t="s">
        <v>357</v>
      </c>
    </row>
    <row r="64" spans="1:1" ht="15.75" x14ac:dyDescent="0.25">
      <c r="A64" s="208" t="s">
        <v>358</v>
      </c>
    </row>
    <row r="65" spans="1:1" ht="15.75" x14ac:dyDescent="0.25">
      <c r="A65" s="208" t="s">
        <v>359</v>
      </c>
    </row>
    <row r="66" spans="1:1" ht="15.75" x14ac:dyDescent="0.25">
      <c r="A66" s="208" t="s">
        <v>360</v>
      </c>
    </row>
    <row r="67" spans="1:1" ht="15.75" x14ac:dyDescent="0.25">
      <c r="A67" s="208" t="s">
        <v>361</v>
      </c>
    </row>
    <row r="68" spans="1:1" ht="15.75" x14ac:dyDescent="0.25">
      <c r="A68" s="208" t="s">
        <v>362</v>
      </c>
    </row>
    <row r="69" spans="1:1" ht="15.75" x14ac:dyDescent="0.25">
      <c r="A69" s="208" t="s">
        <v>363</v>
      </c>
    </row>
    <row r="70" spans="1:1" ht="15.75" x14ac:dyDescent="0.25">
      <c r="A70" s="208" t="s">
        <v>364</v>
      </c>
    </row>
    <row r="71" spans="1:1" ht="15.75" x14ac:dyDescent="0.25">
      <c r="A71" s="208" t="s">
        <v>365</v>
      </c>
    </row>
    <row r="72" spans="1:1" ht="15.75" x14ac:dyDescent="0.25">
      <c r="A72" s="208" t="s">
        <v>366</v>
      </c>
    </row>
    <row r="73" spans="1:1" ht="15.75" x14ac:dyDescent="0.25">
      <c r="A73" s="208" t="s">
        <v>579</v>
      </c>
    </row>
    <row r="74" spans="1:1" ht="45.75" customHeight="1" x14ac:dyDescent="0.25">
      <c r="A74" s="208" t="s">
        <v>367</v>
      </c>
    </row>
    <row r="75" spans="1:1" ht="47.25" customHeight="1" x14ac:dyDescent="0.25">
      <c r="A75" s="208" t="s">
        <v>368</v>
      </c>
    </row>
    <row r="76" spans="1:1" ht="49.5" customHeight="1" x14ac:dyDescent="0.25">
      <c r="A76" s="208" t="s">
        <v>369</v>
      </c>
    </row>
    <row r="77" spans="1:1" ht="30.75" x14ac:dyDescent="0.25">
      <c r="A77" s="208" t="s">
        <v>370</v>
      </c>
    </row>
    <row r="78" spans="1:1" ht="15.75" x14ac:dyDescent="0.25">
      <c r="A78" s="208" t="s">
        <v>580</v>
      </c>
    </row>
    <row r="79" spans="1:1" ht="60.75" x14ac:dyDescent="0.25">
      <c r="A79" s="319" t="s">
        <v>718</v>
      </c>
    </row>
    <row r="80" spans="1:1" ht="60.75" x14ac:dyDescent="0.25">
      <c r="A80" s="208" t="s">
        <v>371</v>
      </c>
    </row>
    <row r="81" spans="1:1" s="321" customFormat="1" ht="30.75" x14ac:dyDescent="0.25">
      <c r="A81" s="320"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6" zoomScale="90" zoomScaleNormal="90" zoomScaleSheetLayoutView="40" zoomScalePageLayoutView="70" workbookViewId="0">
      <selection activeCell="M34" sqref="M34:M46"/>
    </sheetView>
  </sheetViews>
  <sheetFormatPr defaultColWidth="0" defaultRowHeight="15.75" zeroHeight="1" x14ac:dyDescent="0.25"/>
  <cols>
    <col min="1" max="1" width="2.7109375" style="86" customWidth="1"/>
    <col min="2" max="2" width="6.7109375" style="86" customWidth="1"/>
    <col min="3" max="3" width="13.5703125" style="86" customWidth="1"/>
    <col min="4" max="4" width="50.7109375" style="229" customWidth="1"/>
    <col min="5" max="5" width="33.42578125" style="229" customWidth="1"/>
    <col min="6" max="6" width="20.85546875" style="229" bestFit="1" customWidth="1"/>
    <col min="7" max="7" width="27.5703125" style="230" bestFit="1" customWidth="1"/>
    <col min="8" max="8" width="21.5703125" style="229" customWidth="1"/>
    <col min="9" max="9" width="24.42578125" style="230" customWidth="1"/>
    <col min="10" max="10" width="17.7109375" style="229" customWidth="1"/>
    <col min="11" max="11" width="23.42578125" style="229" customWidth="1"/>
    <col min="12" max="12" width="23" style="229" customWidth="1"/>
    <col min="13" max="13" width="28.42578125" style="86" customWidth="1"/>
    <col min="14" max="14" width="40.28515625" hidden="1" customWidth="1"/>
    <col min="15" max="16" width="9.140625" hidden="1" customWidth="1"/>
    <col min="17" max="16383" width="9.140625" hidden="1"/>
    <col min="16384" max="16384" width="2.5703125" hidden="1" customWidth="1"/>
  </cols>
  <sheetData>
    <row r="1" spans="1:13" s="18" customFormat="1" ht="15" x14ac:dyDescent="0.2">
      <c r="A1" s="212" t="s">
        <v>747</v>
      </c>
      <c r="B1" s="86" t="s">
        <v>270</v>
      </c>
      <c r="E1" s="108"/>
      <c r="I1" s="108"/>
      <c r="M1" s="108" t="s">
        <v>268</v>
      </c>
    </row>
    <row r="2" spans="1:13" s="18" customFormat="1" thickBot="1" x14ac:dyDescent="0.25">
      <c r="B2" s="213" t="s">
        <v>269</v>
      </c>
      <c r="C2" s="32"/>
      <c r="D2" s="32"/>
      <c r="E2" s="115"/>
      <c r="F2" s="32"/>
      <c r="G2" s="32"/>
      <c r="H2" s="32"/>
      <c r="I2" s="115"/>
      <c r="J2" s="32"/>
      <c r="K2" s="32"/>
      <c r="L2" s="32"/>
      <c r="M2" s="115"/>
    </row>
    <row r="3" spans="1:13" s="18" customFormat="1" ht="15" x14ac:dyDescent="0.2">
      <c r="E3" s="108"/>
      <c r="G3" s="108"/>
      <c r="I3" s="108"/>
    </row>
    <row r="4" spans="1:13" s="86" customFormat="1" ht="15" x14ac:dyDescent="0.2">
      <c r="B4" s="87" t="s">
        <v>783</v>
      </c>
    </row>
    <row r="5" spans="1:13" ht="18" x14ac:dyDescent="0.25">
      <c r="B5" s="116" t="str">
        <f>'1. Information'!B5</f>
        <v>Annual Mental Health Services Act (MHSA) Revenue and Expenditure Report</v>
      </c>
      <c r="C5" s="116"/>
      <c r="D5" s="116"/>
      <c r="E5" s="116"/>
      <c r="F5" s="116"/>
      <c r="G5" s="116"/>
      <c r="H5" s="116"/>
      <c r="I5" s="116"/>
      <c r="J5" s="116"/>
      <c r="K5" s="116"/>
      <c r="L5" s="116"/>
    </row>
    <row r="6" spans="1:13" ht="18" x14ac:dyDescent="0.25">
      <c r="B6" s="116" t="str">
        <f>'1. Information'!B6</f>
        <v>Fiscal Year: 2023-2024</v>
      </c>
      <c r="C6" s="116"/>
      <c r="D6" s="116"/>
      <c r="E6" s="116"/>
      <c r="F6" s="116"/>
      <c r="G6" s="116"/>
      <c r="H6" s="116"/>
      <c r="I6" s="116"/>
      <c r="J6" s="116"/>
      <c r="K6" s="116"/>
      <c r="L6" s="116"/>
    </row>
    <row r="7" spans="1:13" ht="18" x14ac:dyDescent="0.25">
      <c r="B7" s="116" t="s">
        <v>279</v>
      </c>
      <c r="C7" s="116"/>
      <c r="D7" s="116"/>
      <c r="E7" s="116"/>
      <c r="F7" s="116"/>
      <c r="G7" s="116"/>
      <c r="H7" s="116"/>
      <c r="I7" s="116"/>
      <c r="J7" s="116"/>
      <c r="K7" s="116"/>
      <c r="L7" s="116"/>
    </row>
    <row r="8" spans="1:13" x14ac:dyDescent="0.25">
      <c r="B8" s="14"/>
      <c r="C8" s="14"/>
      <c r="D8" s="14"/>
      <c r="E8" s="14"/>
      <c r="F8" s="14"/>
      <c r="G8" s="14"/>
      <c r="H8" s="14"/>
      <c r="I8" s="14"/>
      <c r="J8" s="14"/>
      <c r="K8" s="14"/>
      <c r="L8" s="14"/>
    </row>
    <row r="9" spans="1:13" x14ac:dyDescent="0.25">
      <c r="B9" s="105" t="s">
        <v>0</v>
      </c>
      <c r="C9" s="105"/>
      <c r="D9" s="255" t="str">
        <f>IF(ISBLANK('1. Information'!D11),"",'1. Information'!D11)</f>
        <v>Sacramento</v>
      </c>
      <c r="E9" s="86"/>
      <c r="F9" s="124" t="s">
        <v>1</v>
      </c>
      <c r="G9" s="267">
        <f>IF(ISBLANK('1. Information'!D9),"",'1. Information'!D9)</f>
        <v>45684</v>
      </c>
      <c r="H9" s="86"/>
      <c r="I9" s="86"/>
      <c r="J9" s="86"/>
      <c r="K9" s="86"/>
      <c r="L9" s="86"/>
    </row>
    <row r="10" spans="1:13" x14ac:dyDescent="0.25">
      <c r="C10" s="3"/>
      <c r="D10" s="3"/>
      <c r="E10" s="3"/>
      <c r="F10" s="86"/>
      <c r="G10" s="2"/>
      <c r="H10" s="89"/>
      <c r="I10" s="86"/>
      <c r="J10" s="86"/>
      <c r="K10" s="86"/>
      <c r="L10"/>
    </row>
    <row r="11" spans="1:13" ht="18.75" thickBot="1" x14ac:dyDescent="0.3">
      <c r="B11" s="125" t="s">
        <v>211</v>
      </c>
      <c r="C11" s="126"/>
      <c r="D11" s="126"/>
      <c r="E11" s="126"/>
      <c r="F11" s="127"/>
      <c r="G11" s="128"/>
      <c r="H11" s="129"/>
      <c r="I11" s="127"/>
      <c r="J11" s="127"/>
      <c r="K11" s="127"/>
      <c r="L11" s="127"/>
      <c r="M11"/>
    </row>
    <row r="12" spans="1:13" ht="16.5" thickTop="1" x14ac:dyDescent="0.25">
      <c r="B12" s="130"/>
      <c r="C12" s="3"/>
      <c r="D12" s="3"/>
      <c r="E12" s="3"/>
      <c r="F12" s="2"/>
      <c r="G12" s="89"/>
      <c r="H12" s="86"/>
      <c r="I12" s="86"/>
      <c r="J12" s="86"/>
      <c r="K12" s="86"/>
      <c r="L12" s="86"/>
      <c r="M12"/>
    </row>
    <row r="13" spans="1:13" ht="15.75" customHeight="1" x14ac:dyDescent="0.25">
      <c r="D13" s="86"/>
      <c r="E13" s="86"/>
      <c r="F13" s="121" t="s">
        <v>22</v>
      </c>
      <c r="G13" s="118" t="s">
        <v>23</v>
      </c>
      <c r="H13" s="131" t="s">
        <v>25</v>
      </c>
      <c r="I13" s="121" t="s">
        <v>199</v>
      </c>
      <c r="J13" s="121" t="s">
        <v>200</v>
      </c>
      <c r="K13" s="121" t="s">
        <v>201</v>
      </c>
      <c r="L13"/>
      <c r="M13"/>
    </row>
    <row r="14" spans="1:13" ht="47.25" x14ac:dyDescent="0.25">
      <c r="B14" s="1"/>
      <c r="D14" s="86"/>
      <c r="E14" s="86"/>
      <c r="F14" s="159" t="s">
        <v>276</v>
      </c>
      <c r="G14" s="160" t="s">
        <v>4</v>
      </c>
      <c r="H14" s="160" t="s">
        <v>5</v>
      </c>
      <c r="I14" s="160" t="s">
        <v>24</v>
      </c>
      <c r="J14" s="160" t="s">
        <v>12</v>
      </c>
      <c r="K14" s="287" t="s">
        <v>216</v>
      </c>
      <c r="L14"/>
      <c r="M14"/>
    </row>
    <row r="15" spans="1:13" ht="15.75" customHeight="1" x14ac:dyDescent="0.25">
      <c r="B15" s="121">
        <v>1</v>
      </c>
      <c r="C15" s="104" t="s">
        <v>6</v>
      </c>
      <c r="D15" s="123"/>
      <c r="E15" s="135"/>
      <c r="F15" s="224">
        <v>830909.29</v>
      </c>
      <c r="G15" s="224"/>
      <c r="H15" s="224"/>
      <c r="I15" s="224"/>
      <c r="J15" s="224"/>
      <c r="K15" s="268">
        <f>SUM(F15:J15)</f>
        <v>830909.29</v>
      </c>
      <c r="L15"/>
      <c r="M15"/>
    </row>
    <row r="16" spans="1:13" ht="15" customHeight="1" x14ac:dyDescent="0.25">
      <c r="B16" s="121">
        <v>2</v>
      </c>
      <c r="C16" s="105" t="s">
        <v>7</v>
      </c>
      <c r="D16" s="136"/>
      <c r="E16" s="137"/>
      <c r="F16" s="224">
        <v>833761.08</v>
      </c>
      <c r="G16" s="224"/>
      <c r="H16" s="224"/>
      <c r="I16" s="224"/>
      <c r="J16" s="224"/>
      <c r="K16" s="268">
        <f>SUM(F16:J16)</f>
        <v>833761.08</v>
      </c>
      <c r="L16"/>
      <c r="M16"/>
    </row>
    <row r="17" spans="2:13" ht="15.75" customHeight="1" x14ac:dyDescent="0.25">
      <c r="B17" s="121">
        <v>3</v>
      </c>
      <c r="C17" s="105" t="s">
        <v>114</v>
      </c>
      <c r="D17" s="136"/>
      <c r="E17" s="137"/>
      <c r="F17" s="224">
        <v>10400050.109999999</v>
      </c>
      <c r="G17" s="224"/>
      <c r="H17" s="224"/>
      <c r="I17" s="224"/>
      <c r="J17" s="224"/>
      <c r="K17" s="268">
        <f>SUM(F17:J17)</f>
        <v>10400050.109999999</v>
      </c>
      <c r="L17"/>
      <c r="M17"/>
    </row>
    <row r="18" spans="2:13" x14ac:dyDescent="0.25">
      <c r="B18" s="121">
        <v>4</v>
      </c>
      <c r="C18" s="105" t="s">
        <v>184</v>
      </c>
      <c r="D18" s="136"/>
      <c r="E18" s="137"/>
      <c r="F18" s="224"/>
      <c r="G18" s="269"/>
      <c r="H18" s="269"/>
      <c r="I18" s="269"/>
      <c r="J18" s="269"/>
      <c r="K18" s="268">
        <f t="shared" ref="K18:K24" si="0">F18</f>
        <v>0</v>
      </c>
      <c r="L18"/>
      <c r="M18"/>
    </row>
    <row r="19" spans="2:13" x14ac:dyDescent="0.25">
      <c r="B19" s="121">
        <v>5</v>
      </c>
      <c r="C19" s="105" t="s">
        <v>277</v>
      </c>
      <c r="D19" s="136"/>
      <c r="E19" s="137"/>
      <c r="F19" s="224"/>
      <c r="G19" s="269"/>
      <c r="H19" s="269"/>
      <c r="I19" s="269"/>
      <c r="J19" s="269"/>
      <c r="K19" s="268">
        <f t="shared" si="0"/>
        <v>0</v>
      </c>
      <c r="L19"/>
      <c r="M19"/>
    </row>
    <row r="20" spans="2:13" ht="15.75" customHeight="1" x14ac:dyDescent="0.25">
      <c r="B20" s="121">
        <v>6</v>
      </c>
      <c r="C20" s="105" t="s">
        <v>183</v>
      </c>
      <c r="D20" s="136"/>
      <c r="E20" s="137"/>
      <c r="F20" s="224"/>
      <c r="G20" s="269"/>
      <c r="H20" s="269"/>
      <c r="I20" s="269"/>
      <c r="J20" s="269"/>
      <c r="K20" s="268">
        <f t="shared" si="0"/>
        <v>0</v>
      </c>
      <c r="L20"/>
      <c r="M20"/>
    </row>
    <row r="21" spans="2:13" x14ac:dyDescent="0.25">
      <c r="B21" s="121">
        <v>7</v>
      </c>
      <c r="C21" s="136" t="s">
        <v>241</v>
      </c>
      <c r="D21" s="138"/>
      <c r="E21" s="137"/>
      <c r="F21" s="224"/>
      <c r="G21" s="269"/>
      <c r="H21" s="269"/>
      <c r="I21" s="269"/>
      <c r="J21" s="269"/>
      <c r="K21" s="268">
        <f t="shared" si="0"/>
        <v>0</v>
      </c>
      <c r="L21"/>
      <c r="M21"/>
    </row>
    <row r="22" spans="2:13" x14ac:dyDescent="0.25">
      <c r="B22" s="121">
        <v>8</v>
      </c>
      <c r="C22" s="136" t="s">
        <v>189</v>
      </c>
      <c r="D22" s="138"/>
      <c r="E22" s="137"/>
      <c r="F22" s="224">
        <v>2000000</v>
      </c>
      <c r="G22" s="269"/>
      <c r="H22" s="269"/>
      <c r="I22" s="269"/>
      <c r="J22" s="269"/>
      <c r="K22" s="268">
        <f t="shared" si="0"/>
        <v>2000000</v>
      </c>
      <c r="L22"/>
      <c r="M22"/>
    </row>
    <row r="23" spans="2:13" x14ac:dyDescent="0.25">
      <c r="B23" s="121">
        <v>9</v>
      </c>
      <c r="C23" s="136" t="s">
        <v>190</v>
      </c>
      <c r="D23" s="138"/>
      <c r="E23" s="137"/>
      <c r="F23" s="224">
        <v>8000000</v>
      </c>
      <c r="G23" s="269"/>
      <c r="H23" s="269"/>
      <c r="I23" s="269"/>
      <c r="J23" s="269"/>
      <c r="K23" s="268">
        <f t="shared" si="0"/>
        <v>8000000</v>
      </c>
      <c r="L23"/>
      <c r="M23"/>
    </row>
    <row r="24" spans="2:13" x14ac:dyDescent="0.25">
      <c r="B24" s="121">
        <v>10</v>
      </c>
      <c r="C24" s="136" t="s">
        <v>188</v>
      </c>
      <c r="D24" s="138"/>
      <c r="E24" s="137"/>
      <c r="F24" s="224"/>
      <c r="G24" s="292"/>
      <c r="H24" s="292"/>
      <c r="I24" s="292"/>
      <c r="J24" s="292"/>
      <c r="K24" s="268">
        <f t="shared" si="0"/>
        <v>0</v>
      </c>
      <c r="L24"/>
      <c r="M24"/>
    </row>
    <row r="25" spans="2:13" ht="15.75" customHeight="1" x14ac:dyDescent="0.25">
      <c r="B25" s="121">
        <v>11</v>
      </c>
      <c r="C25" s="105" t="s">
        <v>120</v>
      </c>
      <c r="D25" s="136"/>
      <c r="E25" s="137"/>
      <c r="F25" s="269">
        <f>SUM(G34:G133,H34:H133)</f>
        <v>89103778.710000008</v>
      </c>
      <c r="G25" s="269">
        <f>SUM(I34:I133)</f>
        <v>76881766.459999993</v>
      </c>
      <c r="H25" s="269">
        <f>SUM(J34:J133)</f>
        <v>0</v>
      </c>
      <c r="I25" s="269">
        <f>SUM(K34:K133)</f>
        <v>13871344.16</v>
      </c>
      <c r="J25" s="269">
        <f>SUM(L34:L133)</f>
        <v>12176959.73</v>
      </c>
      <c r="K25" s="269">
        <f>SUM(F25:J25)</f>
        <v>192033849.06</v>
      </c>
      <c r="L25"/>
      <c r="M25"/>
    </row>
    <row r="26" spans="2:13" ht="30.95" customHeight="1" x14ac:dyDescent="0.25">
      <c r="B26" s="121">
        <v>12</v>
      </c>
      <c r="C26" s="288" t="s">
        <v>187</v>
      </c>
      <c r="D26" s="139"/>
      <c r="E26" s="140"/>
      <c r="F26" s="270">
        <f>SUM(F15:F17,F19:F25)</f>
        <v>111168499.19000001</v>
      </c>
      <c r="G26" s="270">
        <f>SUM(G15:G17,G25)</f>
        <v>76881766.459999993</v>
      </c>
      <c r="H26" s="271">
        <f>SUM(H15:H17,H25)</f>
        <v>0</v>
      </c>
      <c r="I26" s="270">
        <f>SUM(I15:I17,I25)</f>
        <v>13871344.16</v>
      </c>
      <c r="J26" s="270">
        <f>SUM(J15:J17,J25)</f>
        <v>12176959.73</v>
      </c>
      <c r="K26" s="270">
        <f>SUM(F26:J26)</f>
        <v>214098569.53999999</v>
      </c>
      <c r="L26"/>
      <c r="M26"/>
    </row>
    <row r="27" spans="2:13" ht="30.95" customHeight="1" x14ac:dyDescent="0.25">
      <c r="B27" s="121">
        <v>13</v>
      </c>
      <c r="C27" s="141" t="s">
        <v>602</v>
      </c>
      <c r="D27" s="141"/>
      <c r="E27" s="141"/>
      <c r="F27" s="270">
        <f>SUM(F15:F17,F19,F20,F25)</f>
        <v>101168499.19000001</v>
      </c>
      <c r="G27" s="270">
        <f>SUM(G15:G17,G25)</f>
        <v>76881766.459999993</v>
      </c>
      <c r="H27" s="270">
        <f>SUM(H15:H17,H25)</f>
        <v>0</v>
      </c>
      <c r="I27" s="270">
        <f>SUM(I15:I17,I25)</f>
        <v>13871344.16</v>
      </c>
      <c r="J27" s="270">
        <f>SUM(J15:J17,J25)</f>
        <v>12176959.73</v>
      </c>
      <c r="K27" s="270">
        <f>SUM(F27:J27)</f>
        <v>204098569.53999999</v>
      </c>
      <c r="L27"/>
      <c r="M27"/>
    </row>
    <row r="28" spans="2:13" x14ac:dyDescent="0.25">
      <c r="D28" s="2"/>
      <c r="E28" s="2"/>
      <c r="F28" s="10"/>
      <c r="G28" s="86"/>
      <c r="H28" s="86"/>
      <c r="I28" s="86"/>
      <c r="J28" s="86"/>
      <c r="K28" s="86"/>
      <c r="L28" s="86"/>
    </row>
    <row r="29" spans="2:13" x14ac:dyDescent="0.25">
      <c r="C29" s="9"/>
      <c r="D29" s="2"/>
      <c r="E29" s="2"/>
      <c r="F29" s="11"/>
      <c r="G29" s="86"/>
      <c r="H29" s="86"/>
      <c r="I29" s="86"/>
      <c r="J29" s="86"/>
      <c r="K29" s="86"/>
      <c r="L29" s="86"/>
    </row>
    <row r="30" spans="2:13" ht="18.75" thickBot="1" x14ac:dyDescent="0.3">
      <c r="B30" s="142" t="s">
        <v>212</v>
      </c>
      <c r="C30" s="143"/>
      <c r="D30" s="128"/>
      <c r="E30" s="128"/>
      <c r="F30" s="144"/>
      <c r="G30" s="127"/>
      <c r="H30" s="127"/>
      <c r="I30" s="127"/>
      <c r="J30" s="127"/>
      <c r="K30" s="127"/>
      <c r="L30" s="127"/>
      <c r="M30" s="127"/>
    </row>
    <row r="31" spans="2:13" ht="16.5" thickTop="1" x14ac:dyDescent="0.25">
      <c r="B31" s="145"/>
      <c r="C31" s="9"/>
      <c r="D31" s="2"/>
      <c r="E31" s="2"/>
      <c r="F31" s="11"/>
      <c r="G31" s="86"/>
      <c r="H31" s="86"/>
      <c r="I31" s="86"/>
      <c r="J31" s="86"/>
      <c r="K31" s="86"/>
      <c r="L31" s="86"/>
    </row>
    <row r="32" spans="2:13" x14ac:dyDescent="0.25">
      <c r="B32" s="9"/>
      <c r="C32" s="121" t="s">
        <v>22</v>
      </c>
      <c r="D32" s="118" t="s">
        <v>23</v>
      </c>
      <c r="E32" s="118" t="s">
        <v>25</v>
      </c>
      <c r="F32" s="121" t="s">
        <v>199</v>
      </c>
      <c r="G32" s="118" t="s">
        <v>200</v>
      </c>
      <c r="H32" s="118" t="s">
        <v>201</v>
      </c>
      <c r="I32" s="121" t="s">
        <v>210</v>
      </c>
      <c r="J32" s="118" t="s">
        <v>202</v>
      </c>
      <c r="K32" s="118" t="s">
        <v>203</v>
      </c>
      <c r="L32" s="118" t="s">
        <v>204</v>
      </c>
      <c r="M32" s="118" t="s">
        <v>205</v>
      </c>
    </row>
    <row r="33" spans="2:13" ht="87.75" customHeight="1" x14ac:dyDescent="0.25">
      <c r="B33" s="289" t="s">
        <v>117</v>
      </c>
      <c r="C33" s="289" t="s">
        <v>165</v>
      </c>
      <c r="D33" s="290" t="s">
        <v>8</v>
      </c>
      <c r="E33" s="290" t="s">
        <v>3</v>
      </c>
      <c r="F33" s="290" t="s">
        <v>95</v>
      </c>
      <c r="G33" s="159" t="s">
        <v>276</v>
      </c>
      <c r="H33" s="290" t="s">
        <v>603</v>
      </c>
      <c r="I33" s="290" t="s">
        <v>4</v>
      </c>
      <c r="J33" s="290" t="s">
        <v>5</v>
      </c>
      <c r="K33" s="290" t="s">
        <v>24</v>
      </c>
      <c r="L33" s="290" t="s">
        <v>12</v>
      </c>
      <c r="M33" s="291" t="s">
        <v>216</v>
      </c>
    </row>
    <row r="34" spans="2:13" ht="30.75" x14ac:dyDescent="0.25">
      <c r="B34" s="169">
        <v>14</v>
      </c>
      <c r="C34" s="272">
        <f t="shared" ref="C34:C65" si="1">IF(M34&lt;&gt;0,VLOOKUP($D$9,Info_County_Code,2,FALSE),"")</f>
        <v>34</v>
      </c>
      <c r="D34" s="225" t="s">
        <v>800</v>
      </c>
      <c r="E34" s="225"/>
      <c r="F34" s="226" t="s">
        <v>94</v>
      </c>
      <c r="G34" s="224">
        <v>28885431.07</v>
      </c>
      <c r="H34" s="224"/>
      <c r="I34" s="224">
        <v>17076108.859999999</v>
      </c>
      <c r="J34" s="224"/>
      <c r="K34" s="224"/>
      <c r="L34" s="224">
        <v>2813290.56</v>
      </c>
      <c r="M34" s="268">
        <f t="shared" ref="M34:M65" si="2">SUM(G34:L34)</f>
        <v>48774830.490000002</v>
      </c>
    </row>
    <row r="35" spans="2:13" x14ac:dyDescent="0.25">
      <c r="B35" s="169">
        <v>15</v>
      </c>
      <c r="C35" s="272">
        <f t="shared" si="1"/>
        <v>34</v>
      </c>
      <c r="D35" s="225" t="s">
        <v>801</v>
      </c>
      <c r="E35" s="225"/>
      <c r="F35" s="226" t="s">
        <v>93</v>
      </c>
      <c r="G35" s="224">
        <v>1527412.04</v>
      </c>
      <c r="H35" s="224"/>
      <c r="I35" s="224">
        <v>1246471.1499999999</v>
      </c>
      <c r="J35" s="224"/>
      <c r="K35" s="224"/>
      <c r="L35" s="224">
        <v>202991</v>
      </c>
      <c r="M35" s="268">
        <f t="shared" si="2"/>
        <v>2976874.19</v>
      </c>
    </row>
    <row r="36" spans="2:13" ht="30.75" x14ac:dyDescent="0.25">
      <c r="B36" s="169">
        <v>16</v>
      </c>
      <c r="C36" s="272">
        <f t="shared" si="1"/>
        <v>34</v>
      </c>
      <c r="D36" s="225" t="s">
        <v>802</v>
      </c>
      <c r="E36" s="225"/>
      <c r="F36" s="226" t="s">
        <v>93</v>
      </c>
      <c r="G36" s="224">
        <v>13859836.819999998</v>
      </c>
      <c r="H36" s="224"/>
      <c r="I36" s="224">
        <v>7741422.6699999999</v>
      </c>
      <c r="J36" s="224"/>
      <c r="K36" s="224"/>
      <c r="L36" s="224">
        <v>1733046.12</v>
      </c>
      <c r="M36" s="268">
        <f t="shared" si="2"/>
        <v>23334305.609999999</v>
      </c>
    </row>
    <row r="37" spans="2:13" ht="30.75" x14ac:dyDescent="0.25">
      <c r="B37" s="169">
        <v>17</v>
      </c>
      <c r="C37" s="272">
        <f t="shared" si="1"/>
        <v>34</v>
      </c>
      <c r="D37" s="225" t="s">
        <v>802</v>
      </c>
      <c r="E37" s="225"/>
      <c r="F37" s="226" t="s">
        <v>94</v>
      </c>
      <c r="G37" s="224">
        <v>7706.96</v>
      </c>
      <c r="H37" s="224"/>
      <c r="I37" s="224"/>
      <c r="J37" s="224"/>
      <c r="K37" s="224"/>
      <c r="L37" s="224"/>
      <c r="M37" s="268">
        <f t="shared" si="2"/>
        <v>7706.96</v>
      </c>
    </row>
    <row r="38" spans="2:13" x14ac:dyDescent="0.25">
      <c r="B38" s="169">
        <v>18</v>
      </c>
      <c r="C38" s="272">
        <f t="shared" si="1"/>
        <v>34</v>
      </c>
      <c r="D38" s="225" t="s">
        <v>803</v>
      </c>
      <c r="E38" s="225"/>
      <c r="F38" s="226" t="s">
        <v>93</v>
      </c>
      <c r="G38" s="224">
        <v>1626611.75</v>
      </c>
      <c r="H38" s="224"/>
      <c r="I38" s="224">
        <v>1152453.1499999999</v>
      </c>
      <c r="J38" s="224"/>
      <c r="K38" s="224"/>
      <c r="L38" s="224"/>
      <c r="M38" s="268">
        <f t="shared" si="2"/>
        <v>2779064.9</v>
      </c>
    </row>
    <row r="39" spans="2:13" x14ac:dyDescent="0.25">
      <c r="B39" s="169">
        <v>19</v>
      </c>
      <c r="C39" s="272">
        <f t="shared" si="1"/>
        <v>34</v>
      </c>
      <c r="D39" s="225" t="s">
        <v>804</v>
      </c>
      <c r="E39" s="225"/>
      <c r="F39" s="226" t="s">
        <v>94</v>
      </c>
      <c r="G39" s="224">
        <v>2007390.46</v>
      </c>
      <c r="H39" s="224"/>
      <c r="I39" s="224"/>
      <c r="J39" s="224"/>
      <c r="K39" s="224"/>
      <c r="L39" s="224">
        <v>1269076.5</v>
      </c>
      <c r="M39" s="268">
        <f t="shared" si="2"/>
        <v>3276466.96</v>
      </c>
    </row>
    <row r="40" spans="2:13" x14ac:dyDescent="0.25">
      <c r="B40" s="169">
        <v>20</v>
      </c>
      <c r="C40" s="272">
        <f t="shared" si="1"/>
        <v>34</v>
      </c>
      <c r="D40" s="225" t="s">
        <v>805</v>
      </c>
      <c r="E40" s="225"/>
      <c r="F40" s="226" t="s">
        <v>93</v>
      </c>
      <c r="G40" s="224">
        <v>8192670.2300000004</v>
      </c>
      <c r="H40" s="224"/>
      <c r="I40" s="224">
        <v>7302638.5599999996</v>
      </c>
      <c r="J40" s="224"/>
      <c r="K40" s="224">
        <v>101578.26</v>
      </c>
      <c r="L40" s="224">
        <v>615890</v>
      </c>
      <c r="M40" s="268">
        <f t="shared" si="2"/>
        <v>16212777.049999999</v>
      </c>
    </row>
    <row r="41" spans="2:13" ht="30.75" x14ac:dyDescent="0.25">
      <c r="B41" s="169">
        <v>21</v>
      </c>
      <c r="C41" s="272">
        <f t="shared" si="1"/>
        <v>34</v>
      </c>
      <c r="D41" s="225" t="s">
        <v>806</v>
      </c>
      <c r="E41" s="225"/>
      <c r="F41" s="226" t="s">
        <v>93</v>
      </c>
      <c r="G41" s="224">
        <v>2491244.79</v>
      </c>
      <c r="H41" s="224"/>
      <c r="I41" s="224">
        <v>744660.73</v>
      </c>
      <c r="J41" s="224"/>
      <c r="K41" s="224">
        <v>79657.05</v>
      </c>
      <c r="L41" s="224">
        <v>182893</v>
      </c>
      <c r="M41" s="268">
        <f t="shared" si="2"/>
        <v>3498455.57</v>
      </c>
    </row>
    <row r="42" spans="2:13" x14ac:dyDescent="0.25">
      <c r="B42" s="169">
        <v>22</v>
      </c>
      <c r="C42" s="272">
        <f t="shared" si="1"/>
        <v>34</v>
      </c>
      <c r="D42" s="225" t="s">
        <v>807</v>
      </c>
      <c r="E42" s="225"/>
      <c r="F42" s="226" t="s">
        <v>93</v>
      </c>
      <c r="G42" s="224">
        <v>2306385.5699999998</v>
      </c>
      <c r="H42" s="224"/>
      <c r="I42" s="224">
        <v>1207495.1100000001</v>
      </c>
      <c r="J42" s="224"/>
      <c r="K42" s="224"/>
      <c r="L42" s="224">
        <v>314898</v>
      </c>
      <c r="M42" s="268">
        <f t="shared" si="2"/>
        <v>3828778.6799999997</v>
      </c>
    </row>
    <row r="43" spans="2:13" x14ac:dyDescent="0.25">
      <c r="B43" s="169">
        <v>23</v>
      </c>
      <c r="C43" s="272">
        <f t="shared" si="1"/>
        <v>34</v>
      </c>
      <c r="D43" s="225" t="s">
        <v>808</v>
      </c>
      <c r="E43" s="225"/>
      <c r="F43" s="226" t="s">
        <v>94</v>
      </c>
      <c r="G43" s="224">
        <v>4996890.3899999997</v>
      </c>
      <c r="H43" s="224"/>
      <c r="I43" s="224">
        <v>4949099.0999999996</v>
      </c>
      <c r="J43" s="224"/>
      <c r="K43" s="224"/>
      <c r="L43" s="224">
        <v>405126</v>
      </c>
      <c r="M43" s="268">
        <f t="shared" si="2"/>
        <v>10351115.489999998</v>
      </c>
    </row>
    <row r="44" spans="2:13" ht="30.75" x14ac:dyDescent="0.25">
      <c r="B44" s="169">
        <v>24</v>
      </c>
      <c r="C44" s="272">
        <f t="shared" si="1"/>
        <v>34</v>
      </c>
      <c r="D44" s="225" t="s">
        <v>809</v>
      </c>
      <c r="E44" s="225"/>
      <c r="F44" s="226" t="s">
        <v>94</v>
      </c>
      <c r="G44" s="224">
        <v>16697444.109999999</v>
      </c>
      <c r="H44" s="224"/>
      <c r="I44" s="224">
        <v>31566990.940000001</v>
      </c>
      <c r="J44" s="224"/>
      <c r="K44" s="224">
        <v>13690108.85</v>
      </c>
      <c r="L44" s="224">
        <v>4170473.55</v>
      </c>
      <c r="M44" s="268">
        <f t="shared" si="2"/>
        <v>66125017.449999996</v>
      </c>
    </row>
    <row r="45" spans="2:13" x14ac:dyDescent="0.25">
      <c r="B45" s="169">
        <v>25</v>
      </c>
      <c r="C45" s="272">
        <f t="shared" si="1"/>
        <v>34</v>
      </c>
      <c r="D45" s="225" t="s">
        <v>810</v>
      </c>
      <c r="E45" s="225"/>
      <c r="F45" s="226" t="s">
        <v>94</v>
      </c>
      <c r="G45" s="224">
        <v>3996655.73</v>
      </c>
      <c r="H45" s="224"/>
      <c r="I45" s="224">
        <v>1869019.7</v>
      </c>
      <c r="J45" s="224"/>
      <c r="K45" s="224"/>
      <c r="L45" s="224">
        <v>260000</v>
      </c>
      <c r="M45" s="268">
        <f t="shared" si="2"/>
        <v>6125675.4299999997</v>
      </c>
    </row>
    <row r="46" spans="2:13" x14ac:dyDescent="0.25">
      <c r="B46" s="169">
        <v>26</v>
      </c>
      <c r="C46" s="272">
        <f t="shared" si="1"/>
        <v>34</v>
      </c>
      <c r="D46" s="225" t="s">
        <v>811</v>
      </c>
      <c r="E46" s="225"/>
      <c r="F46" s="226" t="s">
        <v>93</v>
      </c>
      <c r="G46" s="224">
        <v>2508098.79</v>
      </c>
      <c r="H46" s="224"/>
      <c r="I46" s="224">
        <v>2025406.49</v>
      </c>
      <c r="J46" s="224"/>
      <c r="K46" s="224"/>
      <c r="L46" s="224">
        <v>209275</v>
      </c>
      <c r="M46" s="268">
        <f t="shared" si="2"/>
        <v>4742780.28</v>
      </c>
    </row>
    <row r="47" spans="2:13" x14ac:dyDescent="0.25">
      <c r="B47" s="169">
        <v>27</v>
      </c>
      <c r="C47" s="272" t="str">
        <f t="shared" si="1"/>
        <v/>
      </c>
      <c r="D47" s="225"/>
      <c r="E47" s="225"/>
      <c r="F47" s="226"/>
      <c r="G47" s="224"/>
      <c r="H47" s="224"/>
      <c r="I47" s="224"/>
      <c r="J47" s="224"/>
      <c r="K47" s="224"/>
      <c r="L47" s="224"/>
      <c r="M47" s="268">
        <f t="shared" si="2"/>
        <v>0</v>
      </c>
    </row>
    <row r="48" spans="2:13" x14ac:dyDescent="0.25">
      <c r="B48" s="169">
        <v>28</v>
      </c>
      <c r="C48" s="272" t="str">
        <f t="shared" si="1"/>
        <v/>
      </c>
      <c r="D48" s="225"/>
      <c r="E48" s="225"/>
      <c r="F48" s="226"/>
      <c r="G48" s="224"/>
      <c r="H48" s="224"/>
      <c r="I48" s="224"/>
      <c r="J48" s="224"/>
      <c r="K48" s="224"/>
      <c r="L48" s="224"/>
      <c r="M48" s="268">
        <f t="shared" si="2"/>
        <v>0</v>
      </c>
    </row>
    <row r="49" spans="2:13" x14ac:dyDescent="0.25">
      <c r="B49" s="169">
        <v>29</v>
      </c>
      <c r="C49" s="272" t="str">
        <f t="shared" si="1"/>
        <v/>
      </c>
      <c r="D49" s="225"/>
      <c r="E49" s="225"/>
      <c r="F49" s="226"/>
      <c r="G49" s="224"/>
      <c r="H49" s="224"/>
      <c r="I49" s="224"/>
      <c r="J49" s="224"/>
      <c r="K49" s="224"/>
      <c r="L49" s="224"/>
      <c r="M49" s="268">
        <f t="shared" si="2"/>
        <v>0</v>
      </c>
    </row>
    <row r="50" spans="2:13" x14ac:dyDescent="0.25">
      <c r="B50" s="169">
        <v>30</v>
      </c>
      <c r="C50" s="272" t="str">
        <f t="shared" si="1"/>
        <v/>
      </c>
      <c r="D50" s="225"/>
      <c r="E50" s="225"/>
      <c r="F50" s="226"/>
      <c r="G50" s="224"/>
      <c r="H50" s="224"/>
      <c r="I50" s="224"/>
      <c r="J50" s="224"/>
      <c r="K50" s="224"/>
      <c r="L50" s="224"/>
      <c r="M50" s="268">
        <f t="shared" si="2"/>
        <v>0</v>
      </c>
    </row>
    <row r="51" spans="2:13" x14ac:dyDescent="0.25">
      <c r="B51" s="169">
        <v>31</v>
      </c>
      <c r="C51" s="272" t="str">
        <f t="shared" si="1"/>
        <v/>
      </c>
      <c r="D51" s="225"/>
      <c r="E51" s="225"/>
      <c r="F51" s="226"/>
      <c r="G51" s="224"/>
      <c r="H51" s="224"/>
      <c r="I51" s="224"/>
      <c r="J51" s="224"/>
      <c r="K51" s="224"/>
      <c r="L51" s="224"/>
      <c r="M51" s="268">
        <f t="shared" si="2"/>
        <v>0</v>
      </c>
    </row>
    <row r="52" spans="2:13" x14ac:dyDescent="0.25">
      <c r="B52" s="169">
        <v>32</v>
      </c>
      <c r="C52" s="272" t="str">
        <f t="shared" si="1"/>
        <v/>
      </c>
      <c r="D52" s="225"/>
      <c r="E52" s="225"/>
      <c r="F52" s="226"/>
      <c r="G52" s="224"/>
      <c r="H52" s="224"/>
      <c r="I52" s="224"/>
      <c r="J52" s="224"/>
      <c r="K52" s="224"/>
      <c r="L52" s="224"/>
      <c r="M52" s="268">
        <f t="shared" si="2"/>
        <v>0</v>
      </c>
    </row>
    <row r="53" spans="2:13" x14ac:dyDescent="0.25">
      <c r="B53" s="169">
        <v>33</v>
      </c>
      <c r="C53" s="272" t="str">
        <f t="shared" si="1"/>
        <v/>
      </c>
      <c r="D53" s="225"/>
      <c r="E53" s="225"/>
      <c r="F53" s="226"/>
      <c r="G53" s="224"/>
      <c r="H53" s="224"/>
      <c r="I53" s="224"/>
      <c r="J53" s="224"/>
      <c r="K53" s="224"/>
      <c r="L53" s="224"/>
      <c r="M53" s="268">
        <f t="shared" si="2"/>
        <v>0</v>
      </c>
    </row>
    <row r="54" spans="2:13" x14ac:dyDescent="0.25">
      <c r="B54" s="169">
        <v>34</v>
      </c>
      <c r="C54" s="272" t="str">
        <f t="shared" si="1"/>
        <v/>
      </c>
      <c r="D54" s="225"/>
      <c r="E54" s="225"/>
      <c r="F54" s="226"/>
      <c r="G54" s="224"/>
      <c r="H54" s="224"/>
      <c r="I54" s="224"/>
      <c r="J54" s="224"/>
      <c r="K54" s="224"/>
      <c r="L54" s="224"/>
      <c r="M54" s="268">
        <f t="shared" si="2"/>
        <v>0</v>
      </c>
    </row>
    <row r="55" spans="2:13" x14ac:dyDescent="0.25">
      <c r="B55" s="169">
        <v>35</v>
      </c>
      <c r="C55" s="272" t="str">
        <f t="shared" si="1"/>
        <v/>
      </c>
      <c r="D55" s="225"/>
      <c r="E55" s="225"/>
      <c r="F55" s="226"/>
      <c r="G55" s="224"/>
      <c r="H55" s="224"/>
      <c r="I55" s="224"/>
      <c r="J55" s="224"/>
      <c r="K55" s="224"/>
      <c r="L55" s="224"/>
      <c r="M55" s="268">
        <f t="shared" si="2"/>
        <v>0</v>
      </c>
    </row>
    <row r="56" spans="2:13" x14ac:dyDescent="0.25">
      <c r="B56" s="169">
        <v>36</v>
      </c>
      <c r="C56" s="272" t="str">
        <f t="shared" si="1"/>
        <v/>
      </c>
      <c r="D56" s="225"/>
      <c r="E56" s="225"/>
      <c r="F56" s="226"/>
      <c r="G56" s="224"/>
      <c r="H56" s="224"/>
      <c r="I56" s="224"/>
      <c r="J56" s="224"/>
      <c r="K56" s="224"/>
      <c r="L56" s="224"/>
      <c r="M56" s="268">
        <f t="shared" si="2"/>
        <v>0</v>
      </c>
    </row>
    <row r="57" spans="2:13" x14ac:dyDescent="0.25">
      <c r="B57" s="169">
        <v>37</v>
      </c>
      <c r="C57" s="272" t="str">
        <f t="shared" si="1"/>
        <v/>
      </c>
      <c r="D57" s="225"/>
      <c r="E57" s="225"/>
      <c r="F57" s="226"/>
      <c r="G57" s="224"/>
      <c r="H57" s="224"/>
      <c r="I57" s="224"/>
      <c r="J57" s="224"/>
      <c r="K57" s="224"/>
      <c r="L57" s="224"/>
      <c r="M57" s="268">
        <f t="shared" si="2"/>
        <v>0</v>
      </c>
    </row>
    <row r="58" spans="2:13" x14ac:dyDescent="0.25">
      <c r="B58" s="169">
        <v>38</v>
      </c>
      <c r="C58" s="272" t="str">
        <f t="shared" si="1"/>
        <v/>
      </c>
      <c r="D58" s="225"/>
      <c r="E58" s="225"/>
      <c r="F58" s="226"/>
      <c r="G58" s="224"/>
      <c r="H58" s="224"/>
      <c r="I58" s="224"/>
      <c r="J58" s="224"/>
      <c r="K58" s="224"/>
      <c r="L58" s="224"/>
      <c r="M58" s="268">
        <f t="shared" si="2"/>
        <v>0</v>
      </c>
    </row>
    <row r="59" spans="2:13" x14ac:dyDescent="0.25">
      <c r="B59" s="169">
        <v>39</v>
      </c>
      <c r="C59" s="272" t="str">
        <f t="shared" si="1"/>
        <v/>
      </c>
      <c r="D59" s="225"/>
      <c r="E59" s="225"/>
      <c r="F59" s="226"/>
      <c r="G59" s="224"/>
      <c r="H59" s="224"/>
      <c r="I59" s="224"/>
      <c r="J59" s="224"/>
      <c r="K59" s="224"/>
      <c r="L59" s="224"/>
      <c r="M59" s="268">
        <f t="shared" si="2"/>
        <v>0</v>
      </c>
    </row>
    <row r="60" spans="2:13" x14ac:dyDescent="0.25">
      <c r="B60" s="169">
        <v>40</v>
      </c>
      <c r="C60" s="272" t="str">
        <f t="shared" si="1"/>
        <v/>
      </c>
      <c r="D60" s="225"/>
      <c r="E60" s="225"/>
      <c r="F60" s="226"/>
      <c r="G60" s="224"/>
      <c r="H60" s="224"/>
      <c r="I60" s="224"/>
      <c r="J60" s="224"/>
      <c r="K60" s="224"/>
      <c r="L60" s="224"/>
      <c r="M60" s="268">
        <f t="shared" si="2"/>
        <v>0</v>
      </c>
    </row>
    <row r="61" spans="2:13" x14ac:dyDescent="0.25">
      <c r="B61" s="169">
        <v>41</v>
      </c>
      <c r="C61" s="272" t="str">
        <f t="shared" si="1"/>
        <v/>
      </c>
      <c r="D61" s="225"/>
      <c r="E61" s="225"/>
      <c r="F61" s="226"/>
      <c r="G61" s="224"/>
      <c r="H61" s="224"/>
      <c r="I61" s="224"/>
      <c r="J61" s="224"/>
      <c r="K61" s="224"/>
      <c r="L61" s="224"/>
      <c r="M61" s="268">
        <f t="shared" si="2"/>
        <v>0</v>
      </c>
    </row>
    <row r="62" spans="2:13" x14ac:dyDescent="0.25">
      <c r="B62" s="169">
        <v>42</v>
      </c>
      <c r="C62" s="272" t="str">
        <f t="shared" si="1"/>
        <v/>
      </c>
      <c r="D62" s="225"/>
      <c r="E62" s="225"/>
      <c r="F62" s="226"/>
      <c r="G62" s="224"/>
      <c r="H62" s="224"/>
      <c r="I62" s="224"/>
      <c r="J62" s="224"/>
      <c r="K62" s="224"/>
      <c r="L62" s="224"/>
      <c r="M62" s="268">
        <f t="shared" si="2"/>
        <v>0</v>
      </c>
    </row>
    <row r="63" spans="2:13" x14ac:dyDescent="0.25">
      <c r="B63" s="169">
        <v>43</v>
      </c>
      <c r="C63" s="272" t="str">
        <f t="shared" si="1"/>
        <v/>
      </c>
      <c r="D63" s="225"/>
      <c r="E63" s="225"/>
      <c r="F63" s="226"/>
      <c r="G63" s="224"/>
      <c r="H63" s="224"/>
      <c r="I63" s="224"/>
      <c r="J63" s="224"/>
      <c r="K63" s="224"/>
      <c r="L63" s="224"/>
      <c r="M63" s="268">
        <f t="shared" si="2"/>
        <v>0</v>
      </c>
    </row>
    <row r="64" spans="2:13" x14ac:dyDescent="0.25">
      <c r="B64" s="169">
        <v>44</v>
      </c>
      <c r="C64" s="272" t="str">
        <f t="shared" si="1"/>
        <v/>
      </c>
      <c r="D64" s="225"/>
      <c r="E64" s="225"/>
      <c r="F64" s="226"/>
      <c r="G64" s="224"/>
      <c r="H64" s="224"/>
      <c r="I64" s="224"/>
      <c r="J64" s="224"/>
      <c r="K64" s="224"/>
      <c r="L64" s="224"/>
      <c r="M64" s="268">
        <f t="shared" si="2"/>
        <v>0</v>
      </c>
    </row>
    <row r="65" spans="2:13" x14ac:dyDescent="0.25">
      <c r="B65" s="169">
        <v>45</v>
      </c>
      <c r="C65" s="272" t="str">
        <f t="shared" si="1"/>
        <v/>
      </c>
      <c r="D65" s="225"/>
      <c r="E65" s="225"/>
      <c r="F65" s="226"/>
      <c r="G65" s="224"/>
      <c r="H65" s="224"/>
      <c r="I65" s="224"/>
      <c r="J65" s="224"/>
      <c r="K65" s="224"/>
      <c r="L65" s="224"/>
      <c r="M65" s="268">
        <f t="shared" si="2"/>
        <v>0</v>
      </c>
    </row>
    <row r="66" spans="2:13" x14ac:dyDescent="0.25">
      <c r="B66" s="169">
        <v>46</v>
      </c>
      <c r="C66" s="272" t="str">
        <f t="shared" ref="C66:C97" si="3">IF(M66&lt;&gt;0,VLOOKUP($D$9,Info_County_Code,2,FALSE),"")</f>
        <v/>
      </c>
      <c r="D66" s="225"/>
      <c r="E66" s="225"/>
      <c r="F66" s="226"/>
      <c r="G66" s="224"/>
      <c r="H66" s="224"/>
      <c r="I66" s="224"/>
      <c r="J66" s="224"/>
      <c r="K66" s="224"/>
      <c r="L66" s="224"/>
      <c r="M66" s="268">
        <f t="shared" ref="M66:M97" si="4">SUM(G66:L66)</f>
        <v>0</v>
      </c>
    </row>
    <row r="67" spans="2:13" x14ac:dyDescent="0.25">
      <c r="B67" s="169">
        <v>47</v>
      </c>
      <c r="C67" s="272" t="str">
        <f t="shared" si="3"/>
        <v/>
      </c>
      <c r="D67" s="225"/>
      <c r="E67" s="225"/>
      <c r="F67" s="226"/>
      <c r="G67" s="224"/>
      <c r="H67" s="224"/>
      <c r="I67" s="224"/>
      <c r="J67" s="224"/>
      <c r="K67" s="224"/>
      <c r="L67" s="224"/>
      <c r="M67" s="268">
        <f t="shared" si="4"/>
        <v>0</v>
      </c>
    </row>
    <row r="68" spans="2:13" x14ac:dyDescent="0.25">
      <c r="B68" s="169">
        <v>48</v>
      </c>
      <c r="C68" s="272" t="str">
        <f t="shared" si="3"/>
        <v/>
      </c>
      <c r="D68" s="225"/>
      <c r="E68" s="225"/>
      <c r="F68" s="226"/>
      <c r="G68" s="224"/>
      <c r="H68" s="224"/>
      <c r="I68" s="224"/>
      <c r="J68" s="224"/>
      <c r="K68" s="224"/>
      <c r="L68" s="224"/>
      <c r="M68" s="268">
        <f t="shared" si="4"/>
        <v>0</v>
      </c>
    </row>
    <row r="69" spans="2:13" x14ac:dyDescent="0.25">
      <c r="B69" s="169">
        <v>49</v>
      </c>
      <c r="C69" s="272" t="str">
        <f t="shared" si="3"/>
        <v/>
      </c>
      <c r="D69" s="225"/>
      <c r="E69" s="225"/>
      <c r="F69" s="226"/>
      <c r="G69" s="224"/>
      <c r="H69" s="224"/>
      <c r="I69" s="224"/>
      <c r="J69" s="224"/>
      <c r="K69" s="224"/>
      <c r="L69" s="224"/>
      <c r="M69" s="268">
        <f t="shared" si="4"/>
        <v>0</v>
      </c>
    </row>
    <row r="70" spans="2:13" x14ac:dyDescent="0.25">
      <c r="B70" s="169">
        <v>50</v>
      </c>
      <c r="C70" s="272" t="str">
        <f t="shared" si="3"/>
        <v/>
      </c>
      <c r="D70" s="225"/>
      <c r="E70" s="225"/>
      <c r="F70" s="226"/>
      <c r="G70" s="224"/>
      <c r="H70" s="224"/>
      <c r="I70" s="224"/>
      <c r="J70" s="224"/>
      <c r="K70" s="224"/>
      <c r="L70" s="224"/>
      <c r="M70" s="268">
        <f t="shared" si="4"/>
        <v>0</v>
      </c>
    </row>
    <row r="71" spans="2:13" x14ac:dyDescent="0.25">
      <c r="B71" s="169">
        <v>51</v>
      </c>
      <c r="C71" s="272" t="str">
        <f t="shared" si="3"/>
        <v/>
      </c>
      <c r="D71" s="225"/>
      <c r="E71" s="225"/>
      <c r="F71" s="226"/>
      <c r="G71" s="224"/>
      <c r="H71" s="224"/>
      <c r="I71" s="224"/>
      <c r="J71" s="224"/>
      <c r="K71" s="224"/>
      <c r="L71" s="224"/>
      <c r="M71" s="268">
        <f t="shared" si="4"/>
        <v>0</v>
      </c>
    </row>
    <row r="72" spans="2:13" x14ac:dyDescent="0.25">
      <c r="B72" s="169">
        <v>52</v>
      </c>
      <c r="C72" s="272" t="str">
        <f t="shared" si="3"/>
        <v/>
      </c>
      <c r="D72" s="225"/>
      <c r="E72" s="225"/>
      <c r="F72" s="226"/>
      <c r="G72" s="224"/>
      <c r="H72" s="224"/>
      <c r="I72" s="224"/>
      <c r="J72" s="224"/>
      <c r="K72" s="224"/>
      <c r="L72" s="224"/>
      <c r="M72" s="268">
        <f t="shared" si="4"/>
        <v>0</v>
      </c>
    </row>
    <row r="73" spans="2:13" x14ac:dyDescent="0.25">
      <c r="B73" s="169">
        <v>53</v>
      </c>
      <c r="C73" s="272" t="str">
        <f t="shared" si="3"/>
        <v/>
      </c>
      <c r="D73" s="225"/>
      <c r="E73" s="225"/>
      <c r="F73" s="226"/>
      <c r="G73" s="224"/>
      <c r="H73" s="224"/>
      <c r="I73" s="224"/>
      <c r="J73" s="224"/>
      <c r="K73" s="224"/>
      <c r="L73" s="224"/>
      <c r="M73" s="268">
        <f t="shared" si="4"/>
        <v>0</v>
      </c>
    </row>
    <row r="74" spans="2:13" x14ac:dyDescent="0.25">
      <c r="B74" s="169">
        <v>54</v>
      </c>
      <c r="C74" s="272" t="str">
        <f t="shared" si="3"/>
        <v/>
      </c>
      <c r="D74" s="225"/>
      <c r="E74" s="225"/>
      <c r="F74" s="226"/>
      <c r="G74" s="224"/>
      <c r="H74" s="224"/>
      <c r="I74" s="224"/>
      <c r="J74" s="224"/>
      <c r="K74" s="224"/>
      <c r="L74" s="224"/>
      <c r="M74" s="268">
        <f t="shared" si="4"/>
        <v>0</v>
      </c>
    </row>
    <row r="75" spans="2:13" x14ac:dyDescent="0.25">
      <c r="B75" s="169">
        <v>55</v>
      </c>
      <c r="C75" s="272" t="str">
        <f t="shared" si="3"/>
        <v/>
      </c>
      <c r="D75" s="225"/>
      <c r="E75" s="225"/>
      <c r="F75" s="226"/>
      <c r="G75" s="224"/>
      <c r="H75" s="224"/>
      <c r="I75" s="224"/>
      <c r="J75" s="224"/>
      <c r="K75" s="224"/>
      <c r="L75" s="224"/>
      <c r="M75" s="268">
        <f t="shared" si="4"/>
        <v>0</v>
      </c>
    </row>
    <row r="76" spans="2:13" x14ac:dyDescent="0.25">
      <c r="B76" s="169">
        <v>56</v>
      </c>
      <c r="C76" s="272" t="str">
        <f t="shared" si="3"/>
        <v/>
      </c>
      <c r="D76" s="225"/>
      <c r="E76" s="225"/>
      <c r="F76" s="226"/>
      <c r="G76" s="224"/>
      <c r="H76" s="224"/>
      <c r="I76" s="224"/>
      <c r="J76" s="224"/>
      <c r="K76" s="224"/>
      <c r="L76" s="224"/>
      <c r="M76" s="268">
        <f t="shared" si="4"/>
        <v>0</v>
      </c>
    </row>
    <row r="77" spans="2:13" x14ac:dyDescent="0.25">
      <c r="B77" s="169">
        <v>57</v>
      </c>
      <c r="C77" s="272" t="str">
        <f t="shared" si="3"/>
        <v/>
      </c>
      <c r="D77" s="225"/>
      <c r="E77" s="225"/>
      <c r="F77" s="226"/>
      <c r="G77" s="224"/>
      <c r="H77" s="224"/>
      <c r="I77" s="224"/>
      <c r="J77" s="224"/>
      <c r="K77" s="224"/>
      <c r="L77" s="224"/>
      <c r="M77" s="268">
        <f t="shared" si="4"/>
        <v>0</v>
      </c>
    </row>
    <row r="78" spans="2:13" x14ac:dyDescent="0.25">
      <c r="B78" s="169">
        <v>58</v>
      </c>
      <c r="C78" s="272" t="str">
        <f t="shared" si="3"/>
        <v/>
      </c>
      <c r="D78" s="225"/>
      <c r="E78" s="225"/>
      <c r="F78" s="226"/>
      <c r="G78" s="224"/>
      <c r="H78" s="224"/>
      <c r="I78" s="224"/>
      <c r="J78" s="224"/>
      <c r="K78" s="224"/>
      <c r="L78" s="224"/>
      <c r="M78" s="268">
        <f t="shared" si="4"/>
        <v>0</v>
      </c>
    </row>
    <row r="79" spans="2:13" x14ac:dyDescent="0.25">
      <c r="B79" s="169">
        <v>59</v>
      </c>
      <c r="C79" s="272" t="str">
        <f t="shared" si="3"/>
        <v/>
      </c>
      <c r="D79" s="225"/>
      <c r="E79" s="225"/>
      <c r="F79" s="226"/>
      <c r="G79" s="224"/>
      <c r="H79" s="224"/>
      <c r="I79" s="224"/>
      <c r="J79" s="224"/>
      <c r="K79" s="224"/>
      <c r="L79" s="224"/>
      <c r="M79" s="268">
        <f t="shared" si="4"/>
        <v>0</v>
      </c>
    </row>
    <row r="80" spans="2:13" x14ac:dyDescent="0.25">
      <c r="B80" s="169">
        <v>60</v>
      </c>
      <c r="C80" s="272" t="str">
        <f t="shared" si="3"/>
        <v/>
      </c>
      <c r="D80" s="225"/>
      <c r="E80" s="225"/>
      <c r="F80" s="226"/>
      <c r="G80" s="224"/>
      <c r="H80" s="224"/>
      <c r="I80" s="224"/>
      <c r="J80" s="224"/>
      <c r="K80" s="224"/>
      <c r="L80" s="224"/>
      <c r="M80" s="268">
        <f t="shared" si="4"/>
        <v>0</v>
      </c>
    </row>
    <row r="81" spans="2:13" x14ac:dyDescent="0.25">
      <c r="B81" s="169">
        <v>61</v>
      </c>
      <c r="C81" s="272" t="str">
        <f t="shared" si="3"/>
        <v/>
      </c>
      <c r="D81" s="225"/>
      <c r="E81" s="225"/>
      <c r="F81" s="226"/>
      <c r="G81" s="224"/>
      <c r="H81" s="224"/>
      <c r="I81" s="224"/>
      <c r="J81" s="224"/>
      <c r="K81" s="224"/>
      <c r="L81" s="224"/>
      <c r="M81" s="268">
        <f t="shared" si="4"/>
        <v>0</v>
      </c>
    </row>
    <row r="82" spans="2:13" x14ac:dyDescent="0.25">
      <c r="B82" s="169">
        <v>62</v>
      </c>
      <c r="C82" s="272" t="str">
        <f t="shared" si="3"/>
        <v/>
      </c>
      <c r="D82" s="225"/>
      <c r="E82" s="225"/>
      <c r="F82" s="226"/>
      <c r="G82" s="224"/>
      <c r="H82" s="224"/>
      <c r="I82" s="224"/>
      <c r="J82" s="224"/>
      <c r="K82" s="224"/>
      <c r="L82" s="224"/>
      <c r="M82" s="268">
        <f t="shared" si="4"/>
        <v>0</v>
      </c>
    </row>
    <row r="83" spans="2:13" x14ac:dyDescent="0.25">
      <c r="B83" s="169">
        <v>63</v>
      </c>
      <c r="C83" s="272" t="str">
        <f t="shared" si="3"/>
        <v/>
      </c>
      <c r="D83" s="225"/>
      <c r="E83" s="225"/>
      <c r="F83" s="226"/>
      <c r="G83" s="224"/>
      <c r="H83" s="224"/>
      <c r="I83" s="224"/>
      <c r="J83" s="224"/>
      <c r="K83" s="224"/>
      <c r="L83" s="224"/>
      <c r="M83" s="268">
        <f t="shared" si="4"/>
        <v>0</v>
      </c>
    </row>
    <row r="84" spans="2:13" x14ac:dyDescent="0.25">
      <c r="B84" s="169">
        <v>64</v>
      </c>
      <c r="C84" s="272" t="str">
        <f t="shared" si="3"/>
        <v/>
      </c>
      <c r="D84" s="225"/>
      <c r="E84" s="225"/>
      <c r="F84" s="226"/>
      <c r="G84" s="224"/>
      <c r="H84" s="224"/>
      <c r="I84" s="224"/>
      <c r="J84" s="224"/>
      <c r="K84" s="224"/>
      <c r="L84" s="224"/>
      <c r="M84" s="268">
        <f t="shared" si="4"/>
        <v>0</v>
      </c>
    </row>
    <row r="85" spans="2:13" x14ac:dyDescent="0.25">
      <c r="B85" s="169">
        <v>65</v>
      </c>
      <c r="C85" s="272" t="str">
        <f t="shared" si="3"/>
        <v/>
      </c>
      <c r="D85" s="225"/>
      <c r="E85" s="225"/>
      <c r="F85" s="226"/>
      <c r="G85" s="224"/>
      <c r="H85" s="224"/>
      <c r="I85" s="224"/>
      <c r="J85" s="224"/>
      <c r="K85" s="224"/>
      <c r="L85" s="224"/>
      <c r="M85" s="268">
        <f t="shared" si="4"/>
        <v>0</v>
      </c>
    </row>
    <row r="86" spans="2:13" x14ac:dyDescent="0.25">
      <c r="B86" s="169">
        <v>66</v>
      </c>
      <c r="C86" s="272" t="str">
        <f t="shared" si="3"/>
        <v/>
      </c>
      <c r="D86" s="225"/>
      <c r="E86" s="225"/>
      <c r="F86" s="226"/>
      <c r="G86" s="224"/>
      <c r="H86" s="224"/>
      <c r="I86" s="224"/>
      <c r="J86" s="224"/>
      <c r="K86" s="224"/>
      <c r="L86" s="224"/>
      <c r="M86" s="268">
        <f t="shared" si="4"/>
        <v>0</v>
      </c>
    </row>
    <row r="87" spans="2:13" x14ac:dyDescent="0.25">
      <c r="B87" s="169">
        <v>67</v>
      </c>
      <c r="C87" s="272" t="str">
        <f t="shared" si="3"/>
        <v/>
      </c>
      <c r="D87" s="225"/>
      <c r="E87" s="225"/>
      <c r="F87" s="226"/>
      <c r="G87" s="224"/>
      <c r="H87" s="224"/>
      <c r="I87" s="224"/>
      <c r="J87" s="224"/>
      <c r="K87" s="224"/>
      <c r="L87" s="224"/>
      <c r="M87" s="268">
        <f t="shared" si="4"/>
        <v>0</v>
      </c>
    </row>
    <row r="88" spans="2:13" x14ac:dyDescent="0.25">
      <c r="B88" s="169">
        <v>68</v>
      </c>
      <c r="C88" s="272" t="str">
        <f t="shared" si="3"/>
        <v/>
      </c>
      <c r="D88" s="225"/>
      <c r="E88" s="225"/>
      <c r="F88" s="226"/>
      <c r="G88" s="224"/>
      <c r="H88" s="224"/>
      <c r="I88" s="224"/>
      <c r="J88" s="224"/>
      <c r="K88" s="224"/>
      <c r="L88" s="224"/>
      <c r="M88" s="268">
        <f t="shared" si="4"/>
        <v>0</v>
      </c>
    </row>
    <row r="89" spans="2:13" x14ac:dyDescent="0.25">
      <c r="B89" s="169">
        <v>69</v>
      </c>
      <c r="C89" s="272" t="str">
        <f t="shared" si="3"/>
        <v/>
      </c>
      <c r="D89" s="225"/>
      <c r="E89" s="225"/>
      <c r="F89" s="226"/>
      <c r="G89" s="224"/>
      <c r="H89" s="224"/>
      <c r="I89" s="224"/>
      <c r="J89" s="224"/>
      <c r="K89" s="224"/>
      <c r="L89" s="224"/>
      <c r="M89" s="268">
        <f t="shared" si="4"/>
        <v>0</v>
      </c>
    </row>
    <row r="90" spans="2:13" x14ac:dyDescent="0.25">
      <c r="B90" s="169">
        <v>70</v>
      </c>
      <c r="C90" s="272" t="str">
        <f t="shared" si="3"/>
        <v/>
      </c>
      <c r="D90" s="225"/>
      <c r="E90" s="225"/>
      <c r="F90" s="226"/>
      <c r="G90" s="224"/>
      <c r="H90" s="224"/>
      <c r="I90" s="224"/>
      <c r="J90" s="224"/>
      <c r="K90" s="224"/>
      <c r="L90" s="224"/>
      <c r="M90" s="268">
        <f t="shared" si="4"/>
        <v>0</v>
      </c>
    </row>
    <row r="91" spans="2:13" x14ac:dyDescent="0.25">
      <c r="B91" s="169">
        <v>71</v>
      </c>
      <c r="C91" s="272" t="str">
        <f t="shared" si="3"/>
        <v/>
      </c>
      <c r="D91" s="225"/>
      <c r="E91" s="225"/>
      <c r="F91" s="226"/>
      <c r="G91" s="224"/>
      <c r="H91" s="224"/>
      <c r="I91" s="224"/>
      <c r="J91" s="224"/>
      <c r="K91" s="224"/>
      <c r="L91" s="224"/>
      <c r="M91" s="268">
        <f t="shared" si="4"/>
        <v>0</v>
      </c>
    </row>
    <row r="92" spans="2:13" x14ac:dyDescent="0.25">
      <c r="B92" s="169">
        <v>72</v>
      </c>
      <c r="C92" s="272" t="str">
        <f t="shared" si="3"/>
        <v/>
      </c>
      <c r="D92" s="225"/>
      <c r="E92" s="225"/>
      <c r="F92" s="226"/>
      <c r="G92" s="224"/>
      <c r="H92" s="224"/>
      <c r="I92" s="224"/>
      <c r="J92" s="224"/>
      <c r="K92" s="224"/>
      <c r="L92" s="224"/>
      <c r="M92" s="268">
        <f t="shared" si="4"/>
        <v>0</v>
      </c>
    </row>
    <row r="93" spans="2:13" x14ac:dyDescent="0.25">
      <c r="B93" s="169">
        <v>73</v>
      </c>
      <c r="C93" s="272" t="str">
        <f t="shared" si="3"/>
        <v/>
      </c>
      <c r="D93" s="225"/>
      <c r="E93" s="225"/>
      <c r="F93" s="226"/>
      <c r="G93" s="224"/>
      <c r="H93" s="224"/>
      <c r="I93" s="224"/>
      <c r="J93" s="224"/>
      <c r="K93" s="224"/>
      <c r="L93" s="224"/>
      <c r="M93" s="268">
        <f t="shared" si="4"/>
        <v>0</v>
      </c>
    </row>
    <row r="94" spans="2:13" x14ac:dyDescent="0.25">
      <c r="B94" s="169">
        <v>74</v>
      </c>
      <c r="C94" s="272" t="str">
        <f t="shared" si="3"/>
        <v/>
      </c>
      <c r="D94" s="225"/>
      <c r="E94" s="225"/>
      <c r="F94" s="226"/>
      <c r="G94" s="224"/>
      <c r="H94" s="224"/>
      <c r="I94" s="224"/>
      <c r="J94" s="224"/>
      <c r="K94" s="224"/>
      <c r="L94" s="224"/>
      <c r="M94" s="268">
        <f t="shared" si="4"/>
        <v>0</v>
      </c>
    </row>
    <row r="95" spans="2:13" x14ac:dyDescent="0.25">
      <c r="B95" s="169">
        <v>75</v>
      </c>
      <c r="C95" s="272" t="str">
        <f t="shared" si="3"/>
        <v/>
      </c>
      <c r="D95" s="225"/>
      <c r="E95" s="225"/>
      <c r="F95" s="226"/>
      <c r="G95" s="224"/>
      <c r="H95" s="224"/>
      <c r="I95" s="224"/>
      <c r="J95" s="224"/>
      <c r="K95" s="224"/>
      <c r="L95" s="224"/>
      <c r="M95" s="268">
        <f t="shared" si="4"/>
        <v>0</v>
      </c>
    </row>
    <row r="96" spans="2:13" x14ac:dyDescent="0.25">
      <c r="B96" s="169">
        <v>76</v>
      </c>
      <c r="C96" s="272" t="str">
        <f t="shared" si="3"/>
        <v/>
      </c>
      <c r="D96" s="225"/>
      <c r="E96" s="225"/>
      <c r="F96" s="226"/>
      <c r="G96" s="224"/>
      <c r="H96" s="224"/>
      <c r="I96" s="224"/>
      <c r="J96" s="224"/>
      <c r="K96" s="224"/>
      <c r="L96" s="224"/>
      <c r="M96" s="268">
        <f t="shared" si="4"/>
        <v>0</v>
      </c>
    </row>
    <row r="97" spans="2:13" x14ac:dyDescent="0.25">
      <c r="B97" s="169">
        <v>77</v>
      </c>
      <c r="C97" s="272" t="str">
        <f t="shared" si="3"/>
        <v/>
      </c>
      <c r="D97" s="225"/>
      <c r="E97" s="225"/>
      <c r="F97" s="226"/>
      <c r="G97" s="224"/>
      <c r="H97" s="224"/>
      <c r="I97" s="224"/>
      <c r="J97" s="224"/>
      <c r="K97" s="224"/>
      <c r="L97" s="224"/>
      <c r="M97" s="268">
        <f t="shared" si="4"/>
        <v>0</v>
      </c>
    </row>
    <row r="98" spans="2:13" x14ac:dyDescent="0.25">
      <c r="B98" s="169">
        <v>78</v>
      </c>
      <c r="C98" s="272" t="str">
        <f t="shared" ref="C98:C132" si="5">IF(M98&lt;&gt;0,VLOOKUP($D$9,Info_County_Code,2,FALSE),"")</f>
        <v/>
      </c>
      <c r="D98" s="225"/>
      <c r="E98" s="225"/>
      <c r="F98" s="226"/>
      <c r="G98" s="224"/>
      <c r="H98" s="224"/>
      <c r="I98" s="224"/>
      <c r="J98" s="224"/>
      <c r="K98" s="224"/>
      <c r="L98" s="224"/>
      <c r="M98" s="268">
        <f t="shared" ref="M98:M129" si="6">SUM(G98:L98)</f>
        <v>0</v>
      </c>
    </row>
    <row r="99" spans="2:13" x14ac:dyDescent="0.25">
      <c r="B99" s="169">
        <v>79</v>
      </c>
      <c r="C99" s="272" t="str">
        <f t="shared" si="5"/>
        <v/>
      </c>
      <c r="D99" s="225"/>
      <c r="E99" s="225"/>
      <c r="F99" s="226"/>
      <c r="G99" s="224"/>
      <c r="H99" s="224"/>
      <c r="I99" s="224"/>
      <c r="J99" s="224"/>
      <c r="K99" s="224"/>
      <c r="L99" s="224"/>
      <c r="M99" s="268">
        <f t="shared" si="6"/>
        <v>0</v>
      </c>
    </row>
    <row r="100" spans="2:13" x14ac:dyDescent="0.25">
      <c r="B100" s="169">
        <v>80</v>
      </c>
      <c r="C100" s="272" t="str">
        <f t="shared" si="5"/>
        <v/>
      </c>
      <c r="D100" s="225"/>
      <c r="E100" s="225"/>
      <c r="F100" s="226"/>
      <c r="G100" s="224"/>
      <c r="H100" s="224"/>
      <c r="I100" s="224"/>
      <c r="J100" s="224"/>
      <c r="K100" s="224"/>
      <c r="L100" s="224"/>
      <c r="M100" s="268">
        <f t="shared" si="6"/>
        <v>0</v>
      </c>
    </row>
    <row r="101" spans="2:13" x14ac:dyDescent="0.25">
      <c r="B101" s="169">
        <v>81</v>
      </c>
      <c r="C101" s="272" t="str">
        <f t="shared" si="5"/>
        <v/>
      </c>
      <c r="D101" s="225"/>
      <c r="E101" s="225"/>
      <c r="F101" s="226"/>
      <c r="G101" s="224"/>
      <c r="H101" s="224"/>
      <c r="I101" s="224"/>
      <c r="J101" s="224"/>
      <c r="K101" s="224"/>
      <c r="L101" s="224"/>
      <c r="M101" s="268">
        <f t="shared" si="6"/>
        <v>0</v>
      </c>
    </row>
    <row r="102" spans="2:13" x14ac:dyDescent="0.25">
      <c r="B102" s="169">
        <v>82</v>
      </c>
      <c r="C102" s="272" t="str">
        <f t="shared" si="5"/>
        <v/>
      </c>
      <c r="D102" s="225"/>
      <c r="E102" s="225"/>
      <c r="F102" s="226"/>
      <c r="G102" s="224"/>
      <c r="H102" s="224"/>
      <c r="I102" s="224"/>
      <c r="J102" s="224"/>
      <c r="K102" s="224"/>
      <c r="L102" s="224"/>
      <c r="M102" s="268">
        <f t="shared" si="6"/>
        <v>0</v>
      </c>
    </row>
    <row r="103" spans="2:13" x14ac:dyDescent="0.25">
      <c r="B103" s="169">
        <v>83</v>
      </c>
      <c r="C103" s="272" t="str">
        <f t="shared" si="5"/>
        <v/>
      </c>
      <c r="D103" s="225"/>
      <c r="E103" s="225"/>
      <c r="F103" s="226"/>
      <c r="G103" s="224"/>
      <c r="H103" s="224"/>
      <c r="I103" s="224"/>
      <c r="J103" s="224"/>
      <c r="K103" s="224"/>
      <c r="L103" s="224"/>
      <c r="M103" s="268">
        <f t="shared" si="6"/>
        <v>0</v>
      </c>
    </row>
    <row r="104" spans="2:13" x14ac:dyDescent="0.25">
      <c r="B104" s="169">
        <v>84</v>
      </c>
      <c r="C104" s="272" t="str">
        <f t="shared" si="5"/>
        <v/>
      </c>
      <c r="D104" s="225"/>
      <c r="E104" s="225"/>
      <c r="F104" s="226"/>
      <c r="G104" s="224"/>
      <c r="H104" s="224"/>
      <c r="I104" s="224"/>
      <c r="J104" s="224"/>
      <c r="K104" s="224"/>
      <c r="L104" s="224"/>
      <c r="M104" s="268">
        <f t="shared" si="6"/>
        <v>0</v>
      </c>
    </row>
    <row r="105" spans="2:13" x14ac:dyDescent="0.25">
      <c r="B105" s="169">
        <v>85</v>
      </c>
      <c r="C105" s="272" t="str">
        <f t="shared" si="5"/>
        <v/>
      </c>
      <c r="D105" s="225"/>
      <c r="E105" s="225"/>
      <c r="F105" s="226"/>
      <c r="G105" s="224"/>
      <c r="H105" s="224"/>
      <c r="I105" s="224"/>
      <c r="J105" s="224"/>
      <c r="K105" s="224"/>
      <c r="L105" s="224"/>
      <c r="M105" s="268">
        <f t="shared" si="6"/>
        <v>0</v>
      </c>
    </row>
    <row r="106" spans="2:13" x14ac:dyDescent="0.25">
      <c r="B106" s="169">
        <v>86</v>
      </c>
      <c r="C106" s="272" t="str">
        <f t="shared" si="5"/>
        <v/>
      </c>
      <c r="D106" s="225"/>
      <c r="E106" s="225"/>
      <c r="F106" s="226"/>
      <c r="G106" s="224"/>
      <c r="H106" s="224"/>
      <c r="I106" s="224"/>
      <c r="J106" s="224"/>
      <c r="K106" s="224"/>
      <c r="L106" s="224"/>
      <c r="M106" s="268">
        <f t="shared" si="6"/>
        <v>0</v>
      </c>
    </row>
    <row r="107" spans="2:13" x14ac:dyDescent="0.25">
      <c r="B107" s="169">
        <v>87</v>
      </c>
      <c r="C107" s="272" t="str">
        <f t="shared" si="5"/>
        <v/>
      </c>
      <c r="D107" s="225"/>
      <c r="E107" s="225"/>
      <c r="F107" s="226"/>
      <c r="G107" s="224"/>
      <c r="H107" s="224"/>
      <c r="I107" s="224"/>
      <c r="J107" s="224"/>
      <c r="K107" s="224"/>
      <c r="L107" s="224"/>
      <c r="M107" s="268">
        <f t="shared" si="6"/>
        <v>0</v>
      </c>
    </row>
    <row r="108" spans="2:13" x14ac:dyDescent="0.25">
      <c r="B108" s="169">
        <v>88</v>
      </c>
      <c r="C108" s="272" t="str">
        <f t="shared" si="5"/>
        <v/>
      </c>
      <c r="D108" s="225"/>
      <c r="E108" s="225"/>
      <c r="F108" s="226"/>
      <c r="G108" s="224"/>
      <c r="H108" s="224"/>
      <c r="I108" s="224"/>
      <c r="J108" s="224"/>
      <c r="K108" s="224"/>
      <c r="L108" s="224"/>
      <c r="M108" s="268">
        <f t="shared" si="6"/>
        <v>0</v>
      </c>
    </row>
    <row r="109" spans="2:13" x14ac:dyDescent="0.25">
      <c r="B109" s="169">
        <v>89</v>
      </c>
      <c r="C109" s="272" t="str">
        <f t="shared" si="5"/>
        <v/>
      </c>
      <c r="D109" s="225"/>
      <c r="E109" s="225"/>
      <c r="F109" s="226"/>
      <c r="G109" s="224"/>
      <c r="H109" s="224"/>
      <c r="I109" s="224"/>
      <c r="J109" s="224"/>
      <c r="K109" s="224"/>
      <c r="L109" s="224"/>
      <c r="M109" s="268">
        <f t="shared" si="6"/>
        <v>0</v>
      </c>
    </row>
    <row r="110" spans="2:13" x14ac:dyDescent="0.25">
      <c r="B110" s="169">
        <v>90</v>
      </c>
      <c r="C110" s="272" t="str">
        <f t="shared" si="5"/>
        <v/>
      </c>
      <c r="D110" s="225"/>
      <c r="E110" s="225"/>
      <c r="F110" s="226"/>
      <c r="G110" s="224"/>
      <c r="H110" s="224"/>
      <c r="I110" s="224"/>
      <c r="J110" s="224"/>
      <c r="K110" s="224"/>
      <c r="L110" s="224"/>
      <c r="M110" s="268">
        <f t="shared" si="6"/>
        <v>0</v>
      </c>
    </row>
    <row r="111" spans="2:13" x14ac:dyDescent="0.25">
      <c r="B111" s="169">
        <v>91</v>
      </c>
      <c r="C111" s="272" t="str">
        <f t="shared" si="5"/>
        <v/>
      </c>
      <c r="D111" s="225"/>
      <c r="E111" s="225"/>
      <c r="F111" s="226"/>
      <c r="G111" s="224"/>
      <c r="H111" s="224"/>
      <c r="I111" s="224"/>
      <c r="J111" s="224"/>
      <c r="K111" s="224"/>
      <c r="L111" s="224"/>
      <c r="M111" s="268">
        <f t="shared" si="6"/>
        <v>0</v>
      </c>
    </row>
    <row r="112" spans="2:13" x14ac:dyDescent="0.25">
      <c r="B112" s="169">
        <v>92</v>
      </c>
      <c r="C112" s="272" t="str">
        <f t="shared" si="5"/>
        <v/>
      </c>
      <c r="D112" s="225"/>
      <c r="E112" s="225"/>
      <c r="F112" s="226"/>
      <c r="G112" s="224"/>
      <c r="H112" s="224"/>
      <c r="I112" s="224"/>
      <c r="J112" s="224"/>
      <c r="K112" s="224"/>
      <c r="L112" s="224"/>
      <c r="M112" s="268">
        <f t="shared" si="6"/>
        <v>0</v>
      </c>
    </row>
    <row r="113" spans="2:13" x14ac:dyDescent="0.25">
      <c r="B113" s="169">
        <v>93</v>
      </c>
      <c r="C113" s="272" t="str">
        <f t="shared" si="5"/>
        <v/>
      </c>
      <c r="D113" s="225"/>
      <c r="E113" s="225"/>
      <c r="F113" s="226"/>
      <c r="G113" s="224"/>
      <c r="H113" s="224"/>
      <c r="I113" s="224"/>
      <c r="J113" s="224"/>
      <c r="K113" s="224"/>
      <c r="L113" s="224"/>
      <c r="M113" s="268">
        <f t="shared" si="6"/>
        <v>0</v>
      </c>
    </row>
    <row r="114" spans="2:13" x14ac:dyDescent="0.25">
      <c r="B114" s="169">
        <v>94</v>
      </c>
      <c r="C114" s="272" t="str">
        <f t="shared" si="5"/>
        <v/>
      </c>
      <c r="D114" s="225"/>
      <c r="E114" s="225"/>
      <c r="F114" s="226"/>
      <c r="G114" s="224"/>
      <c r="H114" s="224"/>
      <c r="I114" s="224"/>
      <c r="J114" s="224"/>
      <c r="K114" s="224"/>
      <c r="L114" s="224"/>
      <c r="M114" s="268">
        <f t="shared" si="6"/>
        <v>0</v>
      </c>
    </row>
    <row r="115" spans="2:13" x14ac:dyDescent="0.25">
      <c r="B115" s="169">
        <v>95</v>
      </c>
      <c r="C115" s="272" t="str">
        <f t="shared" si="5"/>
        <v/>
      </c>
      <c r="D115" s="225"/>
      <c r="E115" s="225"/>
      <c r="F115" s="226"/>
      <c r="G115" s="224"/>
      <c r="H115" s="224"/>
      <c r="I115" s="224"/>
      <c r="J115" s="224"/>
      <c r="K115" s="224"/>
      <c r="L115" s="224"/>
      <c r="M115" s="268">
        <f t="shared" si="6"/>
        <v>0</v>
      </c>
    </row>
    <row r="116" spans="2:13" x14ac:dyDescent="0.25">
      <c r="B116" s="169">
        <v>96</v>
      </c>
      <c r="C116" s="272" t="str">
        <f t="shared" si="5"/>
        <v/>
      </c>
      <c r="D116" s="225"/>
      <c r="E116" s="225"/>
      <c r="F116" s="226"/>
      <c r="G116" s="224"/>
      <c r="H116" s="224"/>
      <c r="I116" s="224"/>
      <c r="J116" s="224"/>
      <c r="K116" s="224"/>
      <c r="L116" s="224"/>
      <c r="M116" s="268">
        <f t="shared" si="6"/>
        <v>0</v>
      </c>
    </row>
    <row r="117" spans="2:13" x14ac:dyDescent="0.25">
      <c r="B117" s="169">
        <v>97</v>
      </c>
      <c r="C117" s="272" t="str">
        <f t="shared" si="5"/>
        <v/>
      </c>
      <c r="D117" s="225"/>
      <c r="E117" s="225"/>
      <c r="F117" s="226"/>
      <c r="G117" s="224"/>
      <c r="H117" s="224"/>
      <c r="I117" s="224"/>
      <c r="J117" s="224"/>
      <c r="K117" s="224"/>
      <c r="L117" s="224"/>
      <c r="M117" s="268">
        <f t="shared" si="6"/>
        <v>0</v>
      </c>
    </row>
    <row r="118" spans="2:13" x14ac:dyDescent="0.25">
      <c r="B118" s="169">
        <v>98</v>
      </c>
      <c r="C118" s="272" t="str">
        <f t="shared" si="5"/>
        <v/>
      </c>
      <c r="D118" s="225"/>
      <c r="E118" s="225"/>
      <c r="F118" s="226"/>
      <c r="G118" s="224"/>
      <c r="H118" s="224"/>
      <c r="I118" s="224"/>
      <c r="J118" s="224"/>
      <c r="K118" s="224"/>
      <c r="L118" s="224"/>
      <c r="M118" s="268">
        <f t="shared" si="6"/>
        <v>0</v>
      </c>
    </row>
    <row r="119" spans="2:13" x14ac:dyDescent="0.25">
      <c r="B119" s="169">
        <v>99</v>
      </c>
      <c r="C119" s="272" t="str">
        <f t="shared" si="5"/>
        <v/>
      </c>
      <c r="D119" s="225"/>
      <c r="E119" s="225"/>
      <c r="F119" s="226"/>
      <c r="G119" s="224"/>
      <c r="H119" s="224"/>
      <c r="I119" s="224"/>
      <c r="J119" s="224"/>
      <c r="K119" s="224"/>
      <c r="L119" s="224"/>
      <c r="M119" s="268">
        <f t="shared" si="6"/>
        <v>0</v>
      </c>
    </row>
    <row r="120" spans="2:13" x14ac:dyDescent="0.25">
      <c r="B120" s="169">
        <v>100</v>
      </c>
      <c r="C120" s="272" t="str">
        <f t="shared" si="5"/>
        <v/>
      </c>
      <c r="D120" s="225"/>
      <c r="E120" s="225"/>
      <c r="F120" s="226"/>
      <c r="G120" s="224"/>
      <c r="H120" s="224"/>
      <c r="I120" s="224"/>
      <c r="J120" s="224"/>
      <c r="K120" s="224"/>
      <c r="L120" s="224"/>
      <c r="M120" s="268">
        <f t="shared" si="6"/>
        <v>0</v>
      </c>
    </row>
    <row r="121" spans="2:13" x14ac:dyDescent="0.25">
      <c r="B121" s="169">
        <v>101</v>
      </c>
      <c r="C121" s="272" t="str">
        <f t="shared" si="5"/>
        <v/>
      </c>
      <c r="D121" s="225"/>
      <c r="E121" s="225"/>
      <c r="F121" s="226"/>
      <c r="G121" s="224"/>
      <c r="H121" s="224"/>
      <c r="I121" s="224"/>
      <c r="J121" s="224"/>
      <c r="K121" s="224"/>
      <c r="L121" s="224"/>
      <c r="M121" s="268">
        <f t="shared" si="6"/>
        <v>0</v>
      </c>
    </row>
    <row r="122" spans="2:13" x14ac:dyDescent="0.25">
      <c r="B122" s="169">
        <v>102</v>
      </c>
      <c r="C122" s="272" t="str">
        <f t="shared" si="5"/>
        <v/>
      </c>
      <c r="D122" s="225"/>
      <c r="E122" s="225"/>
      <c r="F122" s="226"/>
      <c r="G122" s="224"/>
      <c r="H122" s="224"/>
      <c r="I122" s="224"/>
      <c r="J122" s="224"/>
      <c r="K122" s="224"/>
      <c r="L122" s="224"/>
      <c r="M122" s="268">
        <f t="shared" si="6"/>
        <v>0</v>
      </c>
    </row>
    <row r="123" spans="2:13" x14ac:dyDescent="0.25">
      <c r="B123" s="169">
        <v>103</v>
      </c>
      <c r="C123" s="272" t="str">
        <f t="shared" si="5"/>
        <v/>
      </c>
      <c r="D123" s="225"/>
      <c r="E123" s="225"/>
      <c r="F123" s="226"/>
      <c r="G123" s="224"/>
      <c r="H123" s="224"/>
      <c r="I123" s="224"/>
      <c r="J123" s="224"/>
      <c r="K123" s="224"/>
      <c r="L123" s="224"/>
      <c r="M123" s="268">
        <f t="shared" si="6"/>
        <v>0</v>
      </c>
    </row>
    <row r="124" spans="2:13" x14ac:dyDescent="0.25">
      <c r="B124" s="169">
        <v>104</v>
      </c>
      <c r="C124" s="272" t="str">
        <f t="shared" si="5"/>
        <v/>
      </c>
      <c r="D124" s="225"/>
      <c r="E124" s="225"/>
      <c r="F124" s="226"/>
      <c r="G124" s="224"/>
      <c r="H124" s="224"/>
      <c r="I124" s="224"/>
      <c r="J124" s="224"/>
      <c r="K124" s="224"/>
      <c r="L124" s="224"/>
      <c r="M124" s="268">
        <f t="shared" si="6"/>
        <v>0</v>
      </c>
    </row>
    <row r="125" spans="2:13" x14ac:dyDescent="0.25">
      <c r="B125" s="169">
        <v>105</v>
      </c>
      <c r="C125" s="272" t="str">
        <f t="shared" si="5"/>
        <v/>
      </c>
      <c r="D125" s="225"/>
      <c r="E125" s="225"/>
      <c r="F125" s="226"/>
      <c r="G125" s="224"/>
      <c r="H125" s="224"/>
      <c r="I125" s="224"/>
      <c r="J125" s="224"/>
      <c r="K125" s="224"/>
      <c r="L125" s="224"/>
      <c r="M125" s="268">
        <f t="shared" si="6"/>
        <v>0</v>
      </c>
    </row>
    <row r="126" spans="2:13" x14ac:dyDescent="0.25">
      <c r="B126" s="169">
        <v>106</v>
      </c>
      <c r="C126" s="272" t="str">
        <f t="shared" si="5"/>
        <v/>
      </c>
      <c r="D126" s="225"/>
      <c r="E126" s="225"/>
      <c r="F126" s="226"/>
      <c r="G126" s="224"/>
      <c r="H126" s="224"/>
      <c r="I126" s="224"/>
      <c r="J126" s="224"/>
      <c r="K126" s="224"/>
      <c r="L126" s="224"/>
      <c r="M126" s="268">
        <f t="shared" si="6"/>
        <v>0</v>
      </c>
    </row>
    <row r="127" spans="2:13" x14ac:dyDescent="0.25">
      <c r="B127" s="169">
        <v>107</v>
      </c>
      <c r="C127" s="272" t="str">
        <f t="shared" si="5"/>
        <v/>
      </c>
      <c r="D127" s="225"/>
      <c r="E127" s="225"/>
      <c r="F127" s="226"/>
      <c r="G127" s="224"/>
      <c r="H127" s="224"/>
      <c r="I127" s="224"/>
      <c r="J127" s="224"/>
      <c r="K127" s="224"/>
      <c r="L127" s="224"/>
      <c r="M127" s="268">
        <f t="shared" si="6"/>
        <v>0</v>
      </c>
    </row>
    <row r="128" spans="2:13" x14ac:dyDescent="0.25">
      <c r="B128" s="169">
        <v>108</v>
      </c>
      <c r="C128" s="272" t="str">
        <f t="shared" si="5"/>
        <v/>
      </c>
      <c r="D128" s="225"/>
      <c r="E128" s="225"/>
      <c r="F128" s="226"/>
      <c r="G128" s="224"/>
      <c r="H128" s="224"/>
      <c r="I128" s="224"/>
      <c r="J128" s="224"/>
      <c r="K128" s="224"/>
      <c r="L128" s="224"/>
      <c r="M128" s="268">
        <f t="shared" si="6"/>
        <v>0</v>
      </c>
    </row>
    <row r="129" spans="2:13" x14ac:dyDescent="0.25">
      <c r="B129" s="169">
        <v>109</v>
      </c>
      <c r="C129" s="272" t="str">
        <f t="shared" si="5"/>
        <v/>
      </c>
      <c r="D129" s="225"/>
      <c r="E129" s="225"/>
      <c r="F129" s="226"/>
      <c r="G129" s="224"/>
      <c r="H129" s="224"/>
      <c r="I129" s="224"/>
      <c r="J129" s="224"/>
      <c r="K129" s="224"/>
      <c r="L129" s="224"/>
      <c r="M129" s="268">
        <f t="shared" si="6"/>
        <v>0</v>
      </c>
    </row>
    <row r="130" spans="2:13" x14ac:dyDescent="0.25">
      <c r="B130" s="169">
        <v>110</v>
      </c>
      <c r="C130" s="272" t="str">
        <f t="shared" si="5"/>
        <v/>
      </c>
      <c r="D130" s="225"/>
      <c r="E130" s="225"/>
      <c r="F130" s="226"/>
      <c r="G130" s="224"/>
      <c r="H130" s="224"/>
      <c r="I130" s="224"/>
      <c r="J130" s="224"/>
      <c r="K130" s="224"/>
      <c r="L130" s="224"/>
      <c r="M130" s="268">
        <f t="shared" ref="M130:M133" si="7">SUM(G130:L130)</f>
        <v>0</v>
      </c>
    </row>
    <row r="131" spans="2:13" x14ac:dyDescent="0.25">
      <c r="B131" s="169">
        <v>111</v>
      </c>
      <c r="C131" s="272" t="str">
        <f t="shared" si="5"/>
        <v/>
      </c>
      <c r="D131" s="225"/>
      <c r="E131" s="225"/>
      <c r="F131" s="226"/>
      <c r="G131" s="224"/>
      <c r="H131" s="224"/>
      <c r="I131" s="224"/>
      <c r="J131" s="224"/>
      <c r="K131" s="224"/>
      <c r="L131" s="224"/>
      <c r="M131" s="268">
        <f t="shared" si="7"/>
        <v>0</v>
      </c>
    </row>
    <row r="132" spans="2:13" x14ac:dyDescent="0.25">
      <c r="B132" s="169">
        <v>112</v>
      </c>
      <c r="C132" s="272" t="str">
        <f t="shared" si="5"/>
        <v/>
      </c>
      <c r="D132" s="225"/>
      <c r="E132" s="225"/>
      <c r="F132" s="226"/>
      <c r="G132" s="224"/>
      <c r="H132" s="224"/>
      <c r="I132" s="224"/>
      <c r="J132" s="224"/>
      <c r="K132" s="224"/>
      <c r="L132" s="224"/>
      <c r="M132" s="268">
        <f t="shared" si="7"/>
        <v>0</v>
      </c>
    </row>
    <row r="133" spans="2:13" x14ac:dyDescent="0.25">
      <c r="B133" s="169">
        <v>113</v>
      </c>
      <c r="C133" s="272" t="str">
        <f t="shared" ref="C133" si="8">IF(M133&lt;&gt;0,VLOOKUP($D$9,Info_County_Code,2,FALSE),"")</f>
        <v/>
      </c>
      <c r="D133" s="225"/>
      <c r="E133" s="225"/>
      <c r="F133" s="226"/>
      <c r="G133" s="224"/>
      <c r="H133" s="224"/>
      <c r="I133" s="224"/>
      <c r="J133" s="224"/>
      <c r="K133" s="224"/>
      <c r="L133" s="224"/>
      <c r="M133" s="268">
        <f t="shared" si="7"/>
        <v>0</v>
      </c>
    </row>
    <row r="134" spans="2:13" hidden="1" x14ac:dyDescent="0.25">
      <c r="C134" s="9"/>
      <c r="D134" s="227"/>
      <c r="E134" s="227"/>
      <c r="F134" s="228"/>
      <c r="G134" s="229"/>
      <c r="I134" s="229"/>
    </row>
    <row r="135" spans="2:13" hidden="1" x14ac:dyDescent="0.25">
      <c r="G135" s="229"/>
      <c r="I135" s="229"/>
    </row>
  </sheetData>
  <sheetProtection algorithmName="SHA-512" hashValue="Upmhu2kmIV+W5JOeufWyk3rVslc/jd/BHkmJVhkUzku8zeKZu62SwSW1UTWnEjews89/jwQjEJWTeaPx9nfs/A==" saltValue="pZ1GlJb2HaJA+7cKXqvOUg==" spinCount="100000" sheet="1" objects="1" scenarios="1" selectLockedCells="1"/>
  <customSheetViews>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A18" sqref="A18"/>
    </sheetView>
  </sheetViews>
  <sheetFormatPr defaultColWidth="0" defaultRowHeight="15" zeroHeight="1" x14ac:dyDescent="0.25"/>
  <cols>
    <col min="1" max="1" width="128.140625" style="107" customWidth="1"/>
    <col min="2" max="16384" width="9.140625" style="107" hidden="1"/>
  </cols>
  <sheetData>
    <row r="1" spans="1:1" x14ac:dyDescent="0.25">
      <c r="A1" s="316" t="s">
        <v>597</v>
      </c>
    </row>
    <row r="2" spans="1:1" ht="15.75" x14ac:dyDescent="0.25">
      <c r="A2" s="208" t="s">
        <v>305</v>
      </c>
    </row>
    <row r="3" spans="1:1" ht="15.75" x14ac:dyDescent="0.25">
      <c r="A3" s="208" t="s">
        <v>304</v>
      </c>
    </row>
    <row r="4" spans="1:1" ht="15.75" x14ac:dyDescent="0.25">
      <c r="A4" s="208" t="s">
        <v>415</v>
      </c>
    </row>
    <row r="5" spans="1:1" ht="15.75" x14ac:dyDescent="0.25">
      <c r="A5" s="208" t="s">
        <v>414</v>
      </c>
    </row>
    <row r="6" spans="1:1" ht="15.75" x14ac:dyDescent="0.25">
      <c r="A6" s="208" t="s">
        <v>413</v>
      </c>
    </row>
    <row r="7" spans="1:1" ht="15.75" x14ac:dyDescent="0.25">
      <c r="A7" s="208" t="s">
        <v>577</v>
      </c>
    </row>
    <row r="8" spans="1:1" ht="45.75" x14ac:dyDescent="0.25">
      <c r="A8" s="208" t="s">
        <v>412</v>
      </c>
    </row>
    <row r="9" spans="1:1" ht="15.75" x14ac:dyDescent="0.25">
      <c r="A9" s="208" t="s">
        <v>411</v>
      </c>
    </row>
    <row r="10" spans="1:1" ht="15.75" x14ac:dyDescent="0.25">
      <c r="A10" s="208" t="s">
        <v>410</v>
      </c>
    </row>
    <row r="11" spans="1:1" ht="15.75" x14ac:dyDescent="0.25">
      <c r="A11" s="208" t="s">
        <v>409</v>
      </c>
    </row>
    <row r="12" spans="1:1" ht="15.75" x14ac:dyDescent="0.25">
      <c r="A12" s="208" t="s">
        <v>408</v>
      </c>
    </row>
    <row r="13" spans="1:1" ht="15.75" x14ac:dyDescent="0.25">
      <c r="A13" s="208" t="s">
        <v>592</v>
      </c>
    </row>
    <row r="14" spans="1:1" ht="15.75" x14ac:dyDescent="0.25">
      <c r="A14" s="208" t="s">
        <v>407</v>
      </c>
    </row>
    <row r="15" spans="1:1" ht="15.75" x14ac:dyDescent="0.25">
      <c r="A15" s="208" t="s">
        <v>406</v>
      </c>
    </row>
    <row r="16" spans="1:1" ht="135.75" x14ac:dyDescent="0.25">
      <c r="A16" s="208" t="s">
        <v>405</v>
      </c>
    </row>
    <row r="17" spans="1:1" ht="15.75" x14ac:dyDescent="0.25">
      <c r="A17" s="208" t="s">
        <v>318</v>
      </c>
    </row>
    <row r="18" spans="1:1" ht="15.75" x14ac:dyDescent="0.25">
      <c r="A18" s="208" t="s">
        <v>416</v>
      </c>
    </row>
    <row r="19" spans="1:1" ht="15.75" x14ac:dyDescent="0.25">
      <c r="A19" s="208" t="s">
        <v>417</v>
      </c>
    </row>
    <row r="20" spans="1:1" ht="15.75" x14ac:dyDescent="0.25">
      <c r="A20" s="208" t="s">
        <v>418</v>
      </c>
    </row>
    <row r="21" spans="1:1" ht="15.75" x14ac:dyDescent="0.25">
      <c r="A21" s="208" t="s">
        <v>448</v>
      </c>
    </row>
    <row r="22" spans="1:1" ht="30.75" x14ac:dyDescent="0.25">
      <c r="A22" s="208" t="s">
        <v>404</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45.75" x14ac:dyDescent="0.25">
      <c r="A28" s="208" t="s">
        <v>419</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90.75" x14ac:dyDescent="0.25">
      <c r="A34" s="208" t="s">
        <v>399</v>
      </c>
    </row>
    <row r="35" spans="1:1" ht="15.75" x14ac:dyDescent="0.25">
      <c r="A35" s="208" t="s">
        <v>324</v>
      </c>
    </row>
    <row r="36" spans="1:1" ht="15.75" x14ac:dyDescent="0.25">
      <c r="A36" s="208" t="s">
        <v>398</v>
      </c>
    </row>
    <row r="37" spans="1:1" ht="15.75" x14ac:dyDescent="0.25">
      <c r="A37" s="208" t="s">
        <v>397</v>
      </c>
    </row>
    <row r="38" spans="1:1" ht="15.75" x14ac:dyDescent="0.25">
      <c r="A38" s="208" t="s">
        <v>396</v>
      </c>
    </row>
    <row r="39" spans="1:1" ht="15.75" x14ac:dyDescent="0.25">
      <c r="A39" s="208" t="s">
        <v>395</v>
      </c>
    </row>
    <row r="40" spans="1:1" ht="30.75" x14ac:dyDescent="0.25">
      <c r="A40" s="208" t="s">
        <v>394</v>
      </c>
    </row>
    <row r="41" spans="1:1" ht="15.75" x14ac:dyDescent="0.25">
      <c r="A41" s="208" t="s">
        <v>326</v>
      </c>
    </row>
    <row r="42" spans="1:1" ht="15.75" x14ac:dyDescent="0.25">
      <c r="A42" s="208" t="s">
        <v>393</v>
      </c>
    </row>
    <row r="43" spans="1:1" ht="15.75" x14ac:dyDescent="0.25">
      <c r="A43" s="208" t="s">
        <v>392</v>
      </c>
    </row>
    <row r="44" spans="1:1" ht="15.75" x14ac:dyDescent="0.25">
      <c r="A44" s="208" t="s">
        <v>391</v>
      </c>
    </row>
    <row r="45" spans="1:1" ht="15.75" x14ac:dyDescent="0.25">
      <c r="A45" s="208" t="s">
        <v>390</v>
      </c>
    </row>
    <row r="46" spans="1:1" ht="30.75" x14ac:dyDescent="0.25">
      <c r="A46" s="208" t="s">
        <v>389</v>
      </c>
    </row>
    <row r="47" spans="1:1" ht="15.75" x14ac:dyDescent="0.25">
      <c r="A47" s="208" t="s">
        <v>388</v>
      </c>
    </row>
    <row r="48" spans="1:1" ht="15.75" x14ac:dyDescent="0.25">
      <c r="A48" s="208" t="s">
        <v>387</v>
      </c>
    </row>
    <row r="49" spans="1:1" ht="15.75" x14ac:dyDescent="0.25">
      <c r="A49" s="208" t="s">
        <v>386</v>
      </c>
    </row>
    <row r="50" spans="1:1" ht="15.75" x14ac:dyDescent="0.25">
      <c r="A50" s="208" t="s">
        <v>385</v>
      </c>
    </row>
    <row r="51" spans="1:1" ht="15.75" x14ac:dyDescent="0.25">
      <c r="A51" s="208" t="s">
        <v>384</v>
      </c>
    </row>
    <row r="52" spans="1:1" ht="30.75" x14ac:dyDescent="0.25">
      <c r="A52" s="208" t="s">
        <v>383</v>
      </c>
    </row>
    <row r="53" spans="1:1" ht="15.75" x14ac:dyDescent="0.25">
      <c r="A53" s="208" t="s">
        <v>382</v>
      </c>
    </row>
    <row r="54" spans="1:1" ht="15.75" x14ac:dyDescent="0.25">
      <c r="A54" s="208" t="s">
        <v>381</v>
      </c>
    </row>
    <row r="55" spans="1:1" ht="15.75" x14ac:dyDescent="0.25">
      <c r="A55" s="208" t="s">
        <v>380</v>
      </c>
    </row>
    <row r="56" spans="1:1" ht="15.75" x14ac:dyDescent="0.25">
      <c r="A56" s="208" t="s">
        <v>379</v>
      </c>
    </row>
    <row r="57" spans="1:1" ht="15.75" x14ac:dyDescent="0.25">
      <c r="A57" s="208" t="s">
        <v>378</v>
      </c>
    </row>
    <row r="58" spans="1:1" ht="30.75" x14ac:dyDescent="0.25">
      <c r="A58" s="208" t="s">
        <v>377</v>
      </c>
    </row>
    <row r="59" spans="1:1" ht="15.75" x14ac:dyDescent="0.25">
      <c r="A59" s="208" t="s">
        <v>376</v>
      </c>
    </row>
    <row r="60" spans="1:1" ht="15.75" x14ac:dyDescent="0.25">
      <c r="A60" s="208" t="s">
        <v>375</v>
      </c>
    </row>
    <row r="61" spans="1:1" ht="15.75" x14ac:dyDescent="0.25">
      <c r="A61" s="208" t="s">
        <v>374</v>
      </c>
    </row>
    <row r="62" spans="1:1" ht="15.75" x14ac:dyDescent="0.25">
      <c r="A62" s="208" t="s">
        <v>373</v>
      </c>
    </row>
    <row r="63" spans="1:1" ht="15.75" x14ac:dyDescent="0.25">
      <c r="A63" s="208" t="s">
        <v>372</v>
      </c>
    </row>
    <row r="64" spans="1:1" ht="15.75" x14ac:dyDescent="0.25">
      <c r="A64" s="322" t="s">
        <v>759</v>
      </c>
    </row>
    <row r="65" spans="1:1" ht="15.75" x14ac:dyDescent="0.25">
      <c r="A65" s="322" t="s">
        <v>760</v>
      </c>
    </row>
    <row r="66" spans="1:1" ht="15.75" x14ac:dyDescent="0.25">
      <c r="A66" s="322" t="s">
        <v>761</v>
      </c>
    </row>
    <row r="67" spans="1:1" ht="15.75" x14ac:dyDescent="0.25">
      <c r="A67" s="322" t="s">
        <v>762</v>
      </c>
    </row>
    <row r="68" spans="1:1" ht="15.75" x14ac:dyDescent="0.25">
      <c r="A68" s="322" t="s">
        <v>763</v>
      </c>
    </row>
    <row r="69" spans="1:1" ht="15.75" x14ac:dyDescent="0.25">
      <c r="A69" s="208" t="s">
        <v>604</v>
      </c>
    </row>
    <row r="70" spans="1:1" ht="15.75" x14ac:dyDescent="0.25">
      <c r="A70" s="208" t="s">
        <v>605</v>
      </c>
    </row>
    <row r="71" spans="1:1" ht="15.75" x14ac:dyDescent="0.25">
      <c r="A71" s="208" t="s">
        <v>606</v>
      </c>
    </row>
    <row r="72" spans="1:1" ht="15.75" x14ac:dyDescent="0.25">
      <c r="A72" s="208" t="s">
        <v>607</v>
      </c>
    </row>
    <row r="73" spans="1:1" ht="15.75" x14ac:dyDescent="0.25">
      <c r="A73" s="208" t="s">
        <v>608</v>
      </c>
    </row>
    <row r="74" spans="1:1" ht="15.75" x14ac:dyDescent="0.25">
      <c r="A74" s="208" t="s">
        <v>609</v>
      </c>
    </row>
    <row r="75" spans="1:1" ht="15.75" x14ac:dyDescent="0.25">
      <c r="A75" s="208" t="s">
        <v>610</v>
      </c>
    </row>
    <row r="76" spans="1:1" ht="15.75" x14ac:dyDescent="0.25">
      <c r="A76" s="208" t="s">
        <v>611</v>
      </c>
    </row>
    <row r="77" spans="1:1" ht="15.75" x14ac:dyDescent="0.25">
      <c r="A77" s="208" t="s">
        <v>612</v>
      </c>
    </row>
    <row r="78" spans="1:1" ht="15.75" x14ac:dyDescent="0.25">
      <c r="A78" s="208" t="s">
        <v>613</v>
      </c>
    </row>
    <row r="79" spans="1:1" ht="15.75" x14ac:dyDescent="0.25">
      <c r="A79" s="208" t="s">
        <v>614</v>
      </c>
    </row>
    <row r="80" spans="1:1" ht="15.75" x14ac:dyDescent="0.25">
      <c r="A80" s="208" t="s">
        <v>615</v>
      </c>
    </row>
    <row r="81" spans="1:1" ht="15.75" x14ac:dyDescent="0.25">
      <c r="A81" s="208" t="s">
        <v>616</v>
      </c>
    </row>
    <row r="82" spans="1:1" ht="45.75" x14ac:dyDescent="0.25">
      <c r="A82" s="208" t="s">
        <v>617</v>
      </c>
    </row>
    <row r="83" spans="1:1" ht="82.5" customHeight="1" x14ac:dyDescent="0.25">
      <c r="A83" s="208" t="s">
        <v>618</v>
      </c>
    </row>
    <row r="84" spans="1:1" ht="75" x14ac:dyDescent="0.25">
      <c r="A84" s="323" t="s">
        <v>619</v>
      </c>
    </row>
    <row r="85" spans="1:1" ht="45.75" x14ac:dyDescent="0.25">
      <c r="A85" s="208" t="s">
        <v>620</v>
      </c>
    </row>
    <row r="86" spans="1:1" ht="30.75" x14ac:dyDescent="0.25">
      <c r="A86" s="208" t="s">
        <v>621</v>
      </c>
    </row>
    <row r="87" spans="1:1" ht="45.75" x14ac:dyDescent="0.25">
      <c r="A87" s="324" t="s">
        <v>742</v>
      </c>
    </row>
    <row r="88" spans="1:1" ht="30.75" x14ac:dyDescent="0.25">
      <c r="A88" s="325" t="s">
        <v>715</v>
      </c>
    </row>
    <row r="89" spans="1:1" ht="30.75" x14ac:dyDescent="0.25">
      <c r="A89" s="325" t="s">
        <v>716</v>
      </c>
    </row>
    <row r="90" spans="1:1" ht="30.75" x14ac:dyDescent="0.25">
      <c r="A90" s="325" t="s">
        <v>717</v>
      </c>
    </row>
    <row r="91" spans="1:1" ht="30.75" x14ac:dyDescent="0.25">
      <c r="A91" s="208" t="s">
        <v>622</v>
      </c>
    </row>
    <row r="92" spans="1:1" ht="15.75" x14ac:dyDescent="0.25">
      <c r="A92" s="322" t="s">
        <v>758</v>
      </c>
    </row>
    <row r="93" spans="1:1" ht="15.75" hidden="1" x14ac:dyDescent="0.25">
      <c r="A93" s="106"/>
    </row>
    <row r="97" s="107" customFormat="1" hidden="1" x14ac:dyDescent="0.25"/>
    <row r="98" s="107" customFormat="1" hidden="1" x14ac:dyDescent="0.25"/>
    <row r="99" s="107" customFormat="1" hidden="1" x14ac:dyDescent="0.25"/>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topLeftCell="A6" zoomScale="80" zoomScaleNormal="80" zoomScaleSheetLayoutView="40" zoomScalePageLayoutView="80" workbookViewId="0">
      <selection activeCell="F21" sqref="F21"/>
    </sheetView>
  </sheetViews>
  <sheetFormatPr defaultColWidth="0" defaultRowHeight="15.75" zeroHeight="1" x14ac:dyDescent="0.25"/>
  <cols>
    <col min="1" max="1" width="2.7109375" style="18" customWidth="1"/>
    <col min="2" max="2" width="6.7109375" style="18" customWidth="1"/>
    <col min="3" max="3" width="15.28515625" style="21" customWidth="1"/>
    <col min="4" max="5" width="46.85546875" style="18" customWidth="1"/>
    <col min="6" max="6" width="37" style="18" customWidth="1"/>
    <col min="7" max="7" width="26" style="18" customWidth="1"/>
    <col min="8" max="8" width="20.7109375" style="18" customWidth="1"/>
    <col min="9" max="9" width="20" style="18" customWidth="1"/>
    <col min="10" max="10" width="30.85546875" style="18" customWidth="1"/>
    <col min="11" max="11" width="35.85546875" style="18" customWidth="1"/>
    <col min="12" max="12" width="27.42578125" style="18" customWidth="1"/>
    <col min="13" max="13" width="23.140625" style="18" customWidth="1"/>
    <col min="14" max="15" width="26.42578125" style="18" customWidth="1"/>
    <col min="16" max="16" width="22.28515625" style="18" customWidth="1"/>
    <col min="17" max="17" width="18.85546875" style="18" customWidth="1"/>
    <col min="18" max="18" width="26.5703125" style="109" customWidth="1"/>
    <col min="19" max="24" width="15" hidden="1" customWidth="1"/>
    <col min="25" max="40" width="9.140625" hidden="1" customWidth="1"/>
    <col min="41" max="16384" width="9.140625" style="18" hidden="1"/>
  </cols>
  <sheetData>
    <row r="1" spans="1:40" ht="15" x14ac:dyDescent="0.2">
      <c r="A1" s="212" t="s">
        <v>746</v>
      </c>
      <c r="B1" s="86" t="s">
        <v>270</v>
      </c>
      <c r="C1" s="18"/>
      <c r="E1" s="108"/>
      <c r="I1" s="108"/>
      <c r="L1" s="108"/>
      <c r="Q1" s="108" t="s">
        <v>268</v>
      </c>
      <c r="R1" s="18"/>
      <c r="S1" s="18"/>
      <c r="T1" s="18"/>
      <c r="U1" s="18"/>
      <c r="V1" s="18"/>
      <c r="W1" s="18"/>
      <c r="X1" s="18"/>
      <c r="Y1" s="18"/>
      <c r="Z1" s="18"/>
      <c r="AA1" s="18"/>
      <c r="AB1" s="18"/>
      <c r="AC1" s="18"/>
      <c r="AD1" s="18"/>
      <c r="AE1" s="18"/>
      <c r="AF1" s="18"/>
      <c r="AG1" s="18"/>
      <c r="AH1" s="18"/>
      <c r="AI1" s="18"/>
      <c r="AJ1" s="18"/>
      <c r="AK1" s="18"/>
      <c r="AL1" s="18"/>
      <c r="AM1" s="18"/>
      <c r="AN1" s="18"/>
    </row>
    <row r="2" spans="1:40" thickBot="1" x14ac:dyDescent="0.25">
      <c r="B2" s="213" t="s">
        <v>269</v>
      </c>
      <c r="C2" s="32"/>
      <c r="D2" s="32"/>
      <c r="E2" s="115"/>
      <c r="F2" s="32"/>
      <c r="G2" s="32"/>
      <c r="H2" s="32"/>
      <c r="I2" s="115"/>
      <c r="J2" s="32"/>
      <c r="K2" s="32"/>
      <c r="L2" s="115"/>
      <c r="M2" s="32"/>
      <c r="N2" s="32"/>
      <c r="O2" s="32"/>
      <c r="P2" s="32"/>
      <c r="Q2" s="115"/>
      <c r="R2" s="18"/>
      <c r="S2" s="18"/>
      <c r="T2" s="18"/>
      <c r="U2" s="18"/>
      <c r="V2" s="18"/>
      <c r="W2" s="18"/>
      <c r="X2" s="18"/>
      <c r="Y2" s="18"/>
      <c r="Z2" s="18"/>
      <c r="AA2" s="18"/>
      <c r="AB2" s="18"/>
      <c r="AC2" s="18"/>
      <c r="AD2" s="18"/>
      <c r="AE2" s="18"/>
      <c r="AF2" s="18"/>
      <c r="AG2" s="18"/>
      <c r="AH2" s="18"/>
      <c r="AI2" s="18"/>
      <c r="AJ2" s="18"/>
      <c r="AK2" s="18"/>
      <c r="AL2" s="18"/>
      <c r="AM2" s="18"/>
      <c r="AN2" s="18"/>
    </row>
    <row r="3" spans="1:40" x14ac:dyDescent="0.25">
      <c r="B3"/>
      <c r="C3" s="12"/>
      <c r="D3" s="12"/>
    </row>
    <row r="4" spans="1:40" s="86" customFormat="1" ht="15" x14ac:dyDescent="0.2">
      <c r="B4" s="87" t="s">
        <v>784</v>
      </c>
      <c r="R4" s="110"/>
    </row>
    <row r="5" spans="1:40" ht="18" x14ac:dyDescent="0.25">
      <c r="B5" s="84" t="str">
        <f>'1. Information'!B5</f>
        <v>Annual Mental Health Services Act (MHSA) Revenue and Expenditure Report</v>
      </c>
      <c r="C5" s="13"/>
      <c r="D5" s="13"/>
      <c r="E5" s="13"/>
      <c r="F5" s="13"/>
      <c r="G5" s="13"/>
      <c r="H5" s="13"/>
      <c r="I5" s="13"/>
      <c r="J5" s="13"/>
      <c r="K5" s="13"/>
      <c r="L5" s="14"/>
      <c r="M5" s="1"/>
      <c r="N5" s="1"/>
      <c r="O5" s="1"/>
      <c r="P5" s="1"/>
      <c r="Q5" s="1"/>
    </row>
    <row r="6" spans="1:40" ht="18" x14ac:dyDescent="0.25">
      <c r="B6" s="84" t="str">
        <f>'1. Information'!B6</f>
        <v>Fiscal Year: 2023-2024</v>
      </c>
      <c r="C6" s="13"/>
      <c r="D6" s="13"/>
      <c r="E6" s="13"/>
      <c r="F6" s="13"/>
      <c r="G6" s="13"/>
      <c r="H6" s="13"/>
      <c r="I6" s="13"/>
      <c r="J6" s="13"/>
      <c r="K6" s="13"/>
      <c r="L6" s="14"/>
      <c r="M6" s="1"/>
      <c r="N6" s="1"/>
      <c r="O6" s="1"/>
      <c r="P6" s="1"/>
      <c r="Q6" s="1"/>
    </row>
    <row r="7" spans="1:40" ht="18" x14ac:dyDescent="0.25">
      <c r="B7" s="84" t="s">
        <v>280</v>
      </c>
      <c r="C7" s="13"/>
      <c r="D7" s="13"/>
      <c r="E7" s="13"/>
      <c r="F7" s="13"/>
      <c r="G7" s="13"/>
      <c r="H7" s="13"/>
      <c r="I7" s="13"/>
      <c r="J7" s="13"/>
      <c r="K7" s="13"/>
      <c r="L7" s="14"/>
      <c r="M7" s="1"/>
      <c r="N7" s="1"/>
      <c r="O7" s="1"/>
      <c r="P7" s="1"/>
      <c r="Q7" s="1"/>
    </row>
    <row r="8" spans="1:40" x14ac:dyDescent="0.25">
      <c r="B8" s="14"/>
      <c r="C8" s="14"/>
      <c r="D8" s="14"/>
      <c r="E8" s="14"/>
      <c r="F8" s="14"/>
      <c r="G8" s="14"/>
      <c r="H8" s="14"/>
      <c r="I8" s="14"/>
      <c r="J8" s="14"/>
      <c r="K8" s="14"/>
      <c r="L8" s="14"/>
      <c r="M8" s="1"/>
      <c r="N8" s="1"/>
      <c r="O8" s="1"/>
      <c r="P8" s="1"/>
      <c r="Q8" s="1"/>
    </row>
    <row r="9" spans="1:40" ht="15.75" customHeight="1" x14ac:dyDescent="0.25">
      <c r="B9" s="136" t="s">
        <v>0</v>
      </c>
      <c r="C9" s="137"/>
      <c r="D9" s="255" t="str">
        <f>IF(ISBLANK('1. Information'!D11),"",'1. Information'!D11)</f>
        <v>Sacramento</v>
      </c>
      <c r="F9" s="124" t="s">
        <v>1</v>
      </c>
      <c r="G9" s="293">
        <f>IF(ISBLANK('1. Information'!D9),"",'1. Information'!D9)</f>
        <v>45684</v>
      </c>
    </row>
    <row r="10" spans="1:40" x14ac:dyDescent="0.25">
      <c r="C10" s="3"/>
      <c r="D10" s="3"/>
      <c r="E10" s="3"/>
      <c r="F10" s="3"/>
      <c r="G10" s="2"/>
      <c r="H10" s="8"/>
      <c r="I10" s="3"/>
      <c r="J10" s="19"/>
      <c r="L10"/>
      <c r="M10"/>
      <c r="N10"/>
      <c r="O10"/>
      <c r="P10"/>
      <c r="Q10"/>
    </row>
    <row r="11" spans="1:40" ht="18.75" thickBot="1" x14ac:dyDescent="0.3">
      <c r="B11" s="125" t="s">
        <v>211</v>
      </c>
      <c r="C11" s="147"/>
      <c r="D11" s="126"/>
      <c r="E11" s="126"/>
      <c r="F11" s="126"/>
      <c r="G11" s="128"/>
      <c r="H11" s="148"/>
      <c r="I11" s="126"/>
      <c r="J11" s="149"/>
      <c r="K11" s="147"/>
      <c r="L11"/>
      <c r="M11"/>
      <c r="N11"/>
      <c r="O11"/>
      <c r="P11"/>
      <c r="Q11"/>
    </row>
    <row r="12" spans="1:40" ht="16.5" thickTop="1" x14ac:dyDescent="0.25">
      <c r="C12" s="2"/>
      <c r="D12" s="3"/>
      <c r="E12" s="3"/>
      <c r="F12" s="3"/>
      <c r="G12" s="2"/>
      <c r="H12" s="8"/>
      <c r="I12" s="3"/>
      <c r="J12" s="19"/>
      <c r="O12"/>
      <c r="P12"/>
      <c r="Q12"/>
    </row>
    <row r="13" spans="1:40" x14ac:dyDescent="0.25">
      <c r="C13" s="2"/>
      <c r="D13" s="3"/>
      <c r="E13" s="3"/>
      <c r="F13" s="150" t="s">
        <v>22</v>
      </c>
      <c r="G13" s="151" t="s">
        <v>23</v>
      </c>
      <c r="H13" s="121" t="s">
        <v>25</v>
      </c>
      <c r="I13" s="121" t="s">
        <v>199</v>
      </c>
      <c r="J13" s="152" t="s">
        <v>200</v>
      </c>
      <c r="K13" s="121" t="s">
        <v>201</v>
      </c>
      <c r="L13"/>
      <c r="M13"/>
      <c r="N13"/>
      <c r="O13"/>
      <c r="P13"/>
      <c r="Q13"/>
      <c r="AL13" s="18"/>
      <c r="AM13" s="18"/>
      <c r="AN13" s="18"/>
    </row>
    <row r="14" spans="1:40" ht="47.25" customHeight="1" x14ac:dyDescent="0.25">
      <c r="C14" s="18"/>
      <c r="F14" s="132" t="s">
        <v>276</v>
      </c>
      <c r="G14" s="133" t="s">
        <v>4</v>
      </c>
      <c r="H14" s="133" t="s">
        <v>5</v>
      </c>
      <c r="I14" s="133" t="s">
        <v>24</v>
      </c>
      <c r="J14" s="133" t="s">
        <v>12</v>
      </c>
      <c r="K14" s="153" t="s">
        <v>216</v>
      </c>
      <c r="L14"/>
      <c r="M14"/>
      <c r="N14"/>
      <c r="O14"/>
      <c r="P14"/>
      <c r="Q14"/>
      <c r="AL14" s="18"/>
      <c r="AM14" s="18"/>
      <c r="AN14" s="18"/>
    </row>
    <row r="15" spans="1:40" x14ac:dyDescent="0.25">
      <c r="B15" s="121">
        <v>1</v>
      </c>
      <c r="C15" s="105" t="s">
        <v>2</v>
      </c>
      <c r="D15" s="136"/>
      <c r="E15" s="138"/>
      <c r="F15" s="224">
        <v>155482</v>
      </c>
      <c r="G15" s="224"/>
      <c r="H15" s="224"/>
      <c r="I15" s="224"/>
      <c r="J15" s="224"/>
      <c r="K15" s="268">
        <f>SUM(F15:J15)</f>
        <v>155482</v>
      </c>
      <c r="L15"/>
      <c r="M15"/>
      <c r="N15"/>
      <c r="O15"/>
      <c r="P15"/>
      <c r="Q15"/>
      <c r="AL15" s="18"/>
      <c r="AM15" s="18"/>
      <c r="AN15" s="18"/>
    </row>
    <row r="16" spans="1:40" ht="15" customHeight="1" x14ac:dyDescent="0.25">
      <c r="B16" s="121">
        <v>2</v>
      </c>
      <c r="C16" s="105" t="s">
        <v>116</v>
      </c>
      <c r="D16" s="136"/>
      <c r="E16" s="138"/>
      <c r="F16" s="224">
        <v>195667.5</v>
      </c>
      <c r="G16" s="224"/>
      <c r="H16" s="224"/>
      <c r="I16" s="224"/>
      <c r="J16" s="224"/>
      <c r="K16" s="268">
        <f t="shared" ref="K16:K22" si="0">SUM(F16:J16)</f>
        <v>195667.5</v>
      </c>
      <c r="L16"/>
      <c r="M16"/>
      <c r="N16"/>
      <c r="O16"/>
      <c r="P16"/>
      <c r="Q16"/>
      <c r="AL16" s="18"/>
      <c r="AM16" s="18"/>
      <c r="AN16" s="18"/>
    </row>
    <row r="17" spans="2:40" ht="15" customHeight="1" x14ac:dyDescent="0.25">
      <c r="B17" s="121">
        <v>3</v>
      </c>
      <c r="C17" s="105" t="s">
        <v>128</v>
      </c>
      <c r="D17" s="136"/>
      <c r="E17" s="138"/>
      <c r="F17" s="224">
        <v>629623.23</v>
      </c>
      <c r="G17" s="224"/>
      <c r="H17" s="224"/>
      <c r="I17" s="224"/>
      <c r="J17" s="224"/>
      <c r="K17" s="268">
        <f t="shared" si="0"/>
        <v>629623.23</v>
      </c>
      <c r="L17"/>
      <c r="M17"/>
      <c r="N17"/>
      <c r="O17"/>
      <c r="P17"/>
      <c r="Q17"/>
      <c r="AL17" s="18"/>
      <c r="AM17" s="18"/>
      <c r="AN17" s="18"/>
    </row>
    <row r="18" spans="2:40" ht="15" customHeight="1" x14ac:dyDescent="0.25">
      <c r="B18" s="121">
        <v>4</v>
      </c>
      <c r="C18" s="105" t="s">
        <v>281</v>
      </c>
      <c r="D18" s="136"/>
      <c r="E18" s="138"/>
      <c r="F18" s="224">
        <v>263768</v>
      </c>
      <c r="G18" s="294"/>
      <c r="H18" s="292"/>
      <c r="I18" s="292"/>
      <c r="J18" s="292"/>
      <c r="K18" s="268">
        <f>F18</f>
        <v>263768</v>
      </c>
      <c r="L18"/>
      <c r="M18"/>
      <c r="N18"/>
      <c r="O18"/>
      <c r="P18"/>
      <c r="Q18"/>
      <c r="AL18" s="18"/>
      <c r="AM18" s="18"/>
      <c r="AN18" s="18"/>
    </row>
    <row r="19" spans="2:40" ht="15" customHeight="1" x14ac:dyDescent="0.25">
      <c r="B19" s="121">
        <v>5</v>
      </c>
      <c r="C19" s="105" t="s">
        <v>182</v>
      </c>
      <c r="D19" s="136"/>
      <c r="E19" s="138"/>
      <c r="F19" s="224">
        <v>4989192</v>
      </c>
      <c r="G19" s="294"/>
      <c r="H19" s="292"/>
      <c r="I19" s="292"/>
      <c r="J19" s="292"/>
      <c r="K19" s="268">
        <f t="shared" ref="K19:K20" si="1">F19</f>
        <v>4989192</v>
      </c>
      <c r="L19"/>
      <c r="M19"/>
      <c r="N19"/>
      <c r="O19"/>
      <c r="P19"/>
      <c r="Q19"/>
      <c r="AL19" s="18"/>
      <c r="AM19" s="18"/>
      <c r="AN19" s="18"/>
    </row>
    <row r="20" spans="2:40" ht="15" customHeight="1" x14ac:dyDescent="0.25">
      <c r="B20" s="121">
        <v>6</v>
      </c>
      <c r="C20" s="105" t="s">
        <v>282</v>
      </c>
      <c r="D20" s="136"/>
      <c r="E20" s="138"/>
      <c r="F20" s="224">
        <v>7180639</v>
      </c>
      <c r="G20" s="294"/>
      <c r="H20" s="292"/>
      <c r="I20" s="292"/>
      <c r="J20" s="292"/>
      <c r="K20" s="268">
        <f t="shared" si="1"/>
        <v>7180639</v>
      </c>
      <c r="L20"/>
      <c r="M20"/>
      <c r="N20"/>
      <c r="O20"/>
      <c r="P20"/>
      <c r="Q20"/>
      <c r="AL20" s="18"/>
      <c r="AM20" s="18"/>
      <c r="AN20" s="18"/>
    </row>
    <row r="21" spans="2:40" ht="15" customHeight="1" x14ac:dyDescent="0.25">
      <c r="B21" s="121">
        <v>7</v>
      </c>
      <c r="C21" s="105" t="s">
        <v>129</v>
      </c>
      <c r="D21" s="136"/>
      <c r="E21" s="137"/>
      <c r="F21" s="329">
        <v>20238401.357144658</v>
      </c>
      <c r="G21" s="295">
        <f>SUMIF($G$34:$G$133,"Combined Summary",N$34:N$133) + SUMIF($F$34:$F$133,"Standalone",N$34:N$133)</f>
        <v>191338.05</v>
      </c>
      <c r="H21" s="295">
        <f>SUMIF($G$34:$G$133,"Combined Summary",O$34:O$133) + SUMIF($F$34:$F$133,"Standalone",O$34:O$133)</f>
        <v>0</v>
      </c>
      <c r="I21" s="295">
        <f>SUMIF($G$34:$G$133,"Combined Summary",P$34:P$133) + SUMIF($F$34:$F$133,"Standalone",P$34:P$133)</f>
        <v>0</v>
      </c>
      <c r="J21" s="295">
        <f>SUMIF($G$34:$G$133,"Combined Summary",Q$34:Q$133) + SUMIF($F$34:$F$133,"Standalone",Q$34:Q$133)</f>
        <v>5362172.0799999991</v>
      </c>
      <c r="K21" s="269">
        <f>SUM(F21:J21)</f>
        <v>25791911.487144656</v>
      </c>
      <c r="L21"/>
      <c r="M21"/>
      <c r="N21"/>
      <c r="O21"/>
      <c r="P21"/>
      <c r="Q21"/>
      <c r="AL21" s="18"/>
      <c r="AM21" s="18"/>
      <c r="AN21" s="18"/>
    </row>
    <row r="22" spans="2:40" ht="30.95" customHeight="1" x14ac:dyDescent="0.25">
      <c r="B22" s="121">
        <v>8</v>
      </c>
      <c r="C22" s="155" t="s">
        <v>296</v>
      </c>
      <c r="D22" s="119"/>
      <c r="E22" s="156"/>
      <c r="F22" s="296">
        <f>SUM(F15:F17,F20:F21)</f>
        <v>28399813.087144658</v>
      </c>
      <c r="G22" s="296">
        <f>SUM(G15:G17,G20:G21)</f>
        <v>191338.05</v>
      </c>
      <c r="H22" s="296">
        <f>SUM(H15:H17,H20:H21)</f>
        <v>0</v>
      </c>
      <c r="I22" s="296">
        <f>SUM(I15:I17,I20:I21)</f>
        <v>0</v>
      </c>
      <c r="J22" s="296">
        <f>SUM(J15:J17,J20:J21)</f>
        <v>5362172.0799999991</v>
      </c>
      <c r="K22" s="296">
        <f t="shared" si="0"/>
        <v>33953323.217144661</v>
      </c>
      <c r="L22"/>
      <c r="M22"/>
      <c r="N22"/>
      <c r="O22"/>
      <c r="P22"/>
      <c r="Q22"/>
      <c r="AL22" s="18"/>
      <c r="AM22" s="18"/>
      <c r="AN22" s="18"/>
    </row>
    <row r="23" spans="2:40" x14ac:dyDescent="0.25">
      <c r="C23" s="18"/>
      <c r="D23" s="2"/>
      <c r="E23" s="2"/>
      <c r="F23" s="2"/>
      <c r="G23" s="10"/>
      <c r="H23" s="2"/>
      <c r="O23"/>
      <c r="P23"/>
      <c r="Q23"/>
    </row>
    <row r="24" spans="2:40" ht="18.75" thickBot="1" x14ac:dyDescent="0.3">
      <c r="B24" s="125" t="s">
        <v>212</v>
      </c>
      <c r="C24" s="128"/>
      <c r="D24" s="128"/>
      <c r="E24" s="128"/>
      <c r="F24" s="157"/>
      <c r="G24" s="2"/>
      <c r="H24"/>
      <c r="I24"/>
      <c r="J24"/>
      <c r="K24"/>
      <c r="L24"/>
      <c r="M24"/>
      <c r="N24"/>
      <c r="O24"/>
      <c r="P24"/>
      <c r="Q24"/>
    </row>
    <row r="25" spans="2:40" ht="16.5" thickTop="1" x14ac:dyDescent="0.25">
      <c r="C25" s="2"/>
      <c r="D25" s="2"/>
      <c r="E25" s="2"/>
      <c r="F25" s="2"/>
      <c r="G25" s="10"/>
      <c r="H25" s="2"/>
      <c r="O25"/>
      <c r="P25"/>
      <c r="Q25"/>
    </row>
    <row r="26" spans="2:40" x14ac:dyDescent="0.25">
      <c r="C26" s="2"/>
      <c r="D26" s="2"/>
      <c r="E26" s="118" t="s">
        <v>22</v>
      </c>
      <c r="F26" s="158" t="s">
        <v>23</v>
      </c>
      <c r="G26" s="2"/>
      <c r="N26"/>
      <c r="O26"/>
      <c r="P26"/>
      <c r="Q26" s="109"/>
      <c r="R26"/>
      <c r="AN26" s="18"/>
    </row>
    <row r="27" spans="2:40" ht="48" customHeight="1" x14ac:dyDescent="0.25">
      <c r="C27" s="18"/>
      <c r="E27" s="159" t="s">
        <v>283</v>
      </c>
      <c r="F27" s="160" t="s">
        <v>284</v>
      </c>
      <c r="Q27" s="109"/>
      <c r="R27"/>
      <c r="AN27" s="18"/>
    </row>
    <row r="28" spans="2:40" ht="96.75" customHeight="1" x14ac:dyDescent="0.25">
      <c r="B28" s="117">
        <v>9</v>
      </c>
      <c r="C28" s="161"/>
      <c r="D28" s="162" t="s">
        <v>581</v>
      </c>
      <c r="E28" s="297">
        <f>IF(F22=0,"0%",((SUMPRODUCT($K$34:$K$133,$L$34:$L$133))+(SUMPRODUCT(K34:K133,M34:M133))+(F20*F28))/$F$22)</f>
        <v>0.55752711864938087</v>
      </c>
      <c r="F28" s="231">
        <v>0.61670000000000003</v>
      </c>
      <c r="Q28" s="109"/>
      <c r="R28"/>
      <c r="AN28" s="18"/>
    </row>
    <row r="29" spans="2:40" x14ac:dyDescent="0.25">
      <c r="C29" s="18"/>
    </row>
    <row r="30" spans="2:40" ht="18.75" thickBot="1" x14ac:dyDescent="0.3">
      <c r="B30" s="125" t="s">
        <v>213</v>
      </c>
      <c r="C30" s="163"/>
      <c r="D30" s="163"/>
      <c r="E30" s="163"/>
      <c r="F30" s="164"/>
      <c r="G30" s="128"/>
      <c r="H30" s="147"/>
      <c r="I30" s="147"/>
      <c r="J30" s="147"/>
      <c r="K30" s="147"/>
      <c r="L30" s="147"/>
      <c r="M30" s="147"/>
      <c r="N30" s="147"/>
      <c r="O30" s="147"/>
      <c r="P30" s="147"/>
      <c r="Q30" s="147"/>
      <c r="R30" s="147"/>
    </row>
    <row r="31" spans="2:40" ht="16.5" thickTop="1" x14ac:dyDescent="0.25">
      <c r="C31" s="2"/>
      <c r="D31" s="165"/>
      <c r="E31" s="165"/>
      <c r="F31" s="165"/>
      <c r="G31" s="166"/>
      <c r="H31" s="2"/>
    </row>
    <row r="32" spans="2:40" x14ac:dyDescent="0.25">
      <c r="C32" s="167" t="s">
        <v>22</v>
      </c>
      <c r="D32" s="167" t="s">
        <v>23</v>
      </c>
      <c r="E32" s="167" t="s">
        <v>25</v>
      </c>
      <c r="F32" s="158" t="s">
        <v>199</v>
      </c>
      <c r="G32" s="118" t="s">
        <v>200</v>
      </c>
      <c r="H32" s="154" t="s">
        <v>201</v>
      </c>
      <c r="I32" s="154" t="s">
        <v>210</v>
      </c>
      <c r="J32" s="154" t="s">
        <v>202</v>
      </c>
      <c r="K32" s="154" t="s">
        <v>203</v>
      </c>
      <c r="L32" s="121" t="s">
        <v>204</v>
      </c>
      <c r="M32" s="168" t="s">
        <v>205</v>
      </c>
      <c r="N32" s="121" t="s">
        <v>206</v>
      </c>
      <c r="O32" s="121" t="s">
        <v>207</v>
      </c>
      <c r="P32" s="169" t="s">
        <v>208</v>
      </c>
      <c r="Q32" s="169" t="s">
        <v>209</v>
      </c>
      <c r="R32" s="121" t="s">
        <v>600</v>
      </c>
      <c r="S32" s="109"/>
      <c r="AN32" s="18"/>
    </row>
    <row r="33" spans="2:40" s="20" customFormat="1" ht="133.5" customHeight="1" x14ac:dyDescent="0.25">
      <c r="B33" s="117" t="s">
        <v>117</v>
      </c>
      <c r="C33" s="170" t="s">
        <v>165</v>
      </c>
      <c r="D33" s="171" t="s">
        <v>8</v>
      </c>
      <c r="E33" s="172" t="s">
        <v>3</v>
      </c>
      <c r="F33" s="172" t="s">
        <v>297</v>
      </c>
      <c r="G33" s="172" t="s">
        <v>95</v>
      </c>
      <c r="H33" s="172" t="s">
        <v>166</v>
      </c>
      <c r="I33" s="172" t="s">
        <v>121</v>
      </c>
      <c r="J33" s="172" t="s">
        <v>298</v>
      </c>
      <c r="K33" s="172" t="s">
        <v>299</v>
      </c>
      <c r="L33" s="132" t="s">
        <v>276</v>
      </c>
      <c r="M33" s="172" t="s">
        <v>603</v>
      </c>
      <c r="N33" s="174" t="s">
        <v>4</v>
      </c>
      <c r="O33" s="172" t="s">
        <v>5</v>
      </c>
      <c r="P33" s="172" t="s">
        <v>24</v>
      </c>
      <c r="Q33" s="172" t="s">
        <v>12</v>
      </c>
      <c r="R33" s="175" t="s">
        <v>216</v>
      </c>
      <c r="S33" s="95" t="s">
        <v>231</v>
      </c>
      <c r="T33" s="94"/>
      <c r="U33"/>
      <c r="V33"/>
      <c r="W33"/>
      <c r="X33"/>
      <c r="Y33"/>
      <c r="Z33"/>
      <c r="AA33"/>
      <c r="AB33"/>
      <c r="AC33"/>
      <c r="AD33"/>
      <c r="AE33"/>
      <c r="AF33"/>
      <c r="AG33"/>
      <c r="AH33"/>
      <c r="AI33"/>
      <c r="AJ33"/>
      <c r="AK33"/>
      <c r="AL33"/>
    </row>
    <row r="34" spans="2:40" x14ac:dyDescent="0.25">
      <c r="B34" s="154">
        <v>10</v>
      </c>
      <c r="C34" s="298" t="str">
        <f t="shared" ref="C34:C65" si="2">IF(AND(NOT(COUNTA(D34:J34)),(NOT(COUNTA(L34:Q34)))),"",VLOOKUP($D$9,Info_County_Code,2,FALSE))</f>
        <v/>
      </c>
      <c r="D34" s="232"/>
      <c r="E34" s="225"/>
      <c r="F34" s="233"/>
      <c r="G34" s="233"/>
      <c r="H34" s="234"/>
      <c r="I34" s="235"/>
      <c r="J34" s="235"/>
      <c r="K34" s="299" t="str">
        <f>IF(OR(G34="Combined Summary",F34="Standalone"),(SUMPRODUCT(--(D$34:D$133=D34),I$34:I$133,J$34:J$133)),"")</f>
        <v/>
      </c>
      <c r="L34" s="224"/>
      <c r="M34" s="236"/>
      <c r="N34" s="237"/>
      <c r="O34" s="236"/>
      <c r="P34" s="236"/>
      <c r="Q34" s="236"/>
      <c r="R34" s="294">
        <f t="shared" ref="R34:R65" si="3">SUM(L34:Q34)</f>
        <v>0</v>
      </c>
      <c r="S34" s="111" t="str">
        <f t="shared" ref="S34:S65" si="4">IF(OR(G34="Combined Summary",F34="Standalone"),(SUMIF(D$34:D$133,D34,I$34:I$133)),"")</f>
        <v/>
      </c>
      <c r="T34" s="112" t="str">
        <f t="shared" ref="T34:T65" si="5">IF(AND(F34="Standalone",NOT(S34=1)),"ERROR",IF(AND(G34="Combined Summary",NOT(S34=1)),"ERROR",""))</f>
        <v/>
      </c>
      <c r="U34" s="110"/>
      <c r="AM34" s="18"/>
      <c r="AN34" s="18"/>
    </row>
    <row r="35" spans="2:40" ht="30.75" x14ac:dyDescent="0.25">
      <c r="B35" s="154">
        <v>11</v>
      </c>
      <c r="C35" s="298">
        <f t="shared" si="2"/>
        <v>34</v>
      </c>
      <c r="D35" s="232" t="s">
        <v>812</v>
      </c>
      <c r="E35" s="225"/>
      <c r="F35" s="233" t="s">
        <v>122</v>
      </c>
      <c r="G35" s="233" t="s">
        <v>813</v>
      </c>
      <c r="H35" s="234" t="s">
        <v>814</v>
      </c>
      <c r="I35" s="235">
        <v>1</v>
      </c>
      <c r="J35" s="235">
        <v>0</v>
      </c>
      <c r="K35" s="299">
        <f t="shared" ref="K35:K98" si="6">IF(OR(G35="Combined Summary",F35="Standalone"),(SUMPRODUCT(--(D$34:D$133=D35),I$34:I$133,J$34:J$133)),"")</f>
        <v>0</v>
      </c>
      <c r="L35" s="224">
        <v>79247.000000000015</v>
      </c>
      <c r="M35" s="236"/>
      <c r="N35" s="237"/>
      <c r="O35" s="236"/>
      <c r="P35" s="236"/>
      <c r="Q35" s="236">
        <v>7924.9999999999991</v>
      </c>
      <c r="R35" s="294">
        <f t="shared" si="3"/>
        <v>87172.000000000015</v>
      </c>
      <c r="S35" s="111">
        <f t="shared" si="4"/>
        <v>1</v>
      </c>
      <c r="T35" s="113" t="str">
        <f t="shared" si="5"/>
        <v/>
      </c>
      <c r="U35" s="110"/>
      <c r="AM35" s="18"/>
      <c r="AN35" s="18"/>
    </row>
    <row r="36" spans="2:40" ht="45.75" x14ac:dyDescent="0.25">
      <c r="B36" s="154">
        <v>12</v>
      </c>
      <c r="C36" s="298">
        <f t="shared" si="2"/>
        <v>34</v>
      </c>
      <c r="D36" s="232" t="s">
        <v>815</v>
      </c>
      <c r="E36" s="225"/>
      <c r="F36" s="233" t="s">
        <v>122</v>
      </c>
      <c r="G36" s="233" t="s">
        <v>813</v>
      </c>
      <c r="H36" s="234" t="s">
        <v>816</v>
      </c>
      <c r="I36" s="235">
        <v>1</v>
      </c>
      <c r="J36" s="235">
        <v>0.34899999999999998</v>
      </c>
      <c r="K36" s="299">
        <f t="shared" si="6"/>
        <v>0.34899999999999998</v>
      </c>
      <c r="L36" s="224">
        <v>580374.76</v>
      </c>
      <c r="M36" s="236"/>
      <c r="N36" s="237"/>
      <c r="O36" s="236"/>
      <c r="P36" s="236"/>
      <c r="Q36" s="236">
        <v>83214</v>
      </c>
      <c r="R36" s="294">
        <f t="shared" si="3"/>
        <v>663588.76</v>
      </c>
      <c r="S36" s="111">
        <f t="shared" si="4"/>
        <v>1</v>
      </c>
      <c r="T36" s="113" t="str">
        <f t="shared" si="5"/>
        <v/>
      </c>
      <c r="AM36" s="18"/>
      <c r="AN36" s="18"/>
    </row>
    <row r="37" spans="2:40" ht="30.75" x14ac:dyDescent="0.25">
      <c r="B37" s="154">
        <v>13</v>
      </c>
      <c r="C37" s="298">
        <f t="shared" si="2"/>
        <v>34</v>
      </c>
      <c r="D37" s="232" t="s">
        <v>817</v>
      </c>
      <c r="E37" s="225"/>
      <c r="F37" s="233" t="s">
        <v>122</v>
      </c>
      <c r="G37" s="233" t="s">
        <v>813</v>
      </c>
      <c r="H37" s="234" t="s">
        <v>818</v>
      </c>
      <c r="I37" s="235">
        <v>1</v>
      </c>
      <c r="J37" s="235">
        <v>0.49</v>
      </c>
      <c r="K37" s="299">
        <f t="shared" si="6"/>
        <v>0.49</v>
      </c>
      <c r="L37" s="224">
        <v>1687597.5999999999</v>
      </c>
      <c r="M37" s="236"/>
      <c r="N37" s="237"/>
      <c r="O37" s="236"/>
      <c r="P37" s="236"/>
      <c r="Q37" s="236">
        <v>395543.74</v>
      </c>
      <c r="R37" s="294">
        <f t="shared" si="3"/>
        <v>2083141.3399999999</v>
      </c>
      <c r="S37" s="111">
        <f t="shared" si="4"/>
        <v>1</v>
      </c>
      <c r="T37" s="113" t="str">
        <f t="shared" si="5"/>
        <v/>
      </c>
      <c r="AM37" s="18"/>
      <c r="AN37" s="18"/>
    </row>
    <row r="38" spans="2:40" ht="30.75" x14ac:dyDescent="0.25">
      <c r="B38" s="154">
        <v>14</v>
      </c>
      <c r="C38" s="298">
        <f t="shared" si="2"/>
        <v>34</v>
      </c>
      <c r="D38" s="232" t="s">
        <v>819</v>
      </c>
      <c r="E38" s="225"/>
      <c r="F38" s="233" t="s">
        <v>122</v>
      </c>
      <c r="G38" s="233" t="s">
        <v>813</v>
      </c>
      <c r="H38" s="234" t="s">
        <v>820</v>
      </c>
      <c r="I38" s="235">
        <v>1</v>
      </c>
      <c r="J38" s="235">
        <v>0.73</v>
      </c>
      <c r="K38" s="299">
        <f t="shared" si="6"/>
        <v>0.73</v>
      </c>
      <c r="L38" s="224">
        <v>1042010.3099999999</v>
      </c>
      <c r="M38" s="236"/>
      <c r="N38" s="237"/>
      <c r="O38" s="236"/>
      <c r="P38" s="236"/>
      <c r="Q38" s="236">
        <v>162726.01</v>
      </c>
      <c r="R38" s="294">
        <f t="shared" si="3"/>
        <v>1204736.3199999998</v>
      </c>
      <c r="S38" s="111">
        <f t="shared" si="4"/>
        <v>1</v>
      </c>
      <c r="T38" s="113" t="str">
        <f t="shared" si="5"/>
        <v/>
      </c>
      <c r="AM38" s="18"/>
      <c r="AN38" s="18"/>
    </row>
    <row r="39" spans="2:40" ht="30.75" x14ac:dyDescent="0.25">
      <c r="B39" s="154">
        <v>15</v>
      </c>
      <c r="C39" s="298">
        <f t="shared" si="2"/>
        <v>34</v>
      </c>
      <c r="D39" s="232" t="s">
        <v>821</v>
      </c>
      <c r="E39" s="225"/>
      <c r="F39" s="233" t="s">
        <v>122</v>
      </c>
      <c r="G39" s="233" t="s">
        <v>813</v>
      </c>
      <c r="H39" s="234" t="s">
        <v>822</v>
      </c>
      <c r="I39" s="235">
        <v>1</v>
      </c>
      <c r="J39" s="235">
        <v>0.25</v>
      </c>
      <c r="K39" s="299">
        <f t="shared" si="6"/>
        <v>0.25</v>
      </c>
      <c r="L39" s="224">
        <v>3930096.2028105604</v>
      </c>
      <c r="M39" s="236"/>
      <c r="N39" s="237"/>
      <c r="O39" s="236"/>
      <c r="P39" s="236"/>
      <c r="Q39" s="236">
        <v>157111.69</v>
      </c>
      <c r="R39" s="294">
        <f t="shared" si="3"/>
        <v>4087207.8928105603</v>
      </c>
      <c r="S39" s="111">
        <f t="shared" si="4"/>
        <v>1</v>
      </c>
      <c r="T39" s="113" t="str">
        <f t="shared" si="5"/>
        <v/>
      </c>
      <c r="AM39" s="18"/>
      <c r="AN39" s="18"/>
    </row>
    <row r="40" spans="2:40" ht="30.75" x14ac:dyDescent="0.25">
      <c r="B40" s="154">
        <v>16</v>
      </c>
      <c r="C40" s="298">
        <f t="shared" si="2"/>
        <v>34</v>
      </c>
      <c r="D40" s="225" t="s">
        <v>823</v>
      </c>
      <c r="E40" s="225"/>
      <c r="F40" s="233" t="s">
        <v>122</v>
      </c>
      <c r="G40" s="233" t="s">
        <v>813</v>
      </c>
      <c r="H40" s="234" t="s">
        <v>824</v>
      </c>
      <c r="I40" s="235">
        <v>1</v>
      </c>
      <c r="J40" s="235">
        <v>0.15</v>
      </c>
      <c r="K40" s="299">
        <f t="shared" si="6"/>
        <v>0.15</v>
      </c>
      <c r="L40" s="224">
        <v>1512033.39</v>
      </c>
      <c r="M40" s="236"/>
      <c r="N40" s="237"/>
      <c r="O40" s="236"/>
      <c r="P40" s="236"/>
      <c r="Q40" s="236">
        <v>1184150.8999999999</v>
      </c>
      <c r="R40" s="294">
        <f t="shared" si="3"/>
        <v>2696184.29</v>
      </c>
      <c r="S40" s="111">
        <f t="shared" si="4"/>
        <v>1</v>
      </c>
      <c r="T40" s="113" t="str">
        <f t="shared" si="5"/>
        <v/>
      </c>
      <c r="AM40" s="18"/>
      <c r="AN40" s="18"/>
    </row>
    <row r="41" spans="2:40" ht="30.75" x14ac:dyDescent="0.25">
      <c r="B41" s="154">
        <v>17</v>
      </c>
      <c r="C41" s="298">
        <f t="shared" si="2"/>
        <v>34</v>
      </c>
      <c r="D41" s="232" t="s">
        <v>825</v>
      </c>
      <c r="E41" s="225"/>
      <c r="F41" s="233" t="s">
        <v>122</v>
      </c>
      <c r="G41" s="233" t="s">
        <v>813</v>
      </c>
      <c r="H41" s="234" t="s">
        <v>826</v>
      </c>
      <c r="I41" s="235">
        <v>1</v>
      </c>
      <c r="J41" s="235">
        <v>0.25</v>
      </c>
      <c r="K41" s="299">
        <f t="shared" si="6"/>
        <v>0.25</v>
      </c>
      <c r="L41" s="224">
        <v>1647801.3500000003</v>
      </c>
      <c r="M41" s="236"/>
      <c r="N41" s="237"/>
      <c r="O41" s="236"/>
      <c r="P41" s="236"/>
      <c r="Q41" s="236"/>
      <c r="R41" s="294">
        <f t="shared" si="3"/>
        <v>1647801.3500000003</v>
      </c>
      <c r="S41" s="111">
        <f t="shared" si="4"/>
        <v>1</v>
      </c>
      <c r="T41" s="113" t="str">
        <f t="shared" si="5"/>
        <v/>
      </c>
      <c r="AM41" s="18"/>
      <c r="AN41" s="18"/>
    </row>
    <row r="42" spans="2:40" x14ac:dyDescent="0.25">
      <c r="B42" s="154">
        <v>18</v>
      </c>
      <c r="C42" s="298" t="str">
        <f t="shared" si="2"/>
        <v/>
      </c>
      <c r="D42" s="232"/>
      <c r="E42" s="225"/>
      <c r="F42" s="233"/>
      <c r="G42" s="233"/>
      <c r="H42" s="234"/>
      <c r="I42" s="235"/>
      <c r="J42" s="235"/>
      <c r="K42" s="299" t="str">
        <f t="shared" si="6"/>
        <v/>
      </c>
      <c r="L42" s="224"/>
      <c r="M42" s="236"/>
      <c r="N42" s="237"/>
      <c r="O42" s="236"/>
      <c r="P42" s="236"/>
      <c r="Q42" s="236"/>
      <c r="R42" s="294">
        <f t="shared" si="3"/>
        <v>0</v>
      </c>
      <c r="S42" s="111" t="str">
        <f t="shared" si="4"/>
        <v/>
      </c>
      <c r="T42" s="113" t="str">
        <f t="shared" si="5"/>
        <v/>
      </c>
      <c r="AM42" s="18"/>
      <c r="AN42" s="18"/>
    </row>
    <row r="43" spans="2:40" ht="30.75" x14ac:dyDescent="0.25">
      <c r="B43" s="154">
        <v>19</v>
      </c>
      <c r="C43" s="298">
        <f t="shared" si="2"/>
        <v>34</v>
      </c>
      <c r="D43" s="232" t="s">
        <v>827</v>
      </c>
      <c r="E43" s="225"/>
      <c r="F43" s="233" t="s">
        <v>122</v>
      </c>
      <c r="G43" s="233" t="s">
        <v>813</v>
      </c>
      <c r="H43" s="234" t="s">
        <v>828</v>
      </c>
      <c r="I43" s="235">
        <v>1</v>
      </c>
      <c r="J43" s="235">
        <v>1</v>
      </c>
      <c r="K43" s="299">
        <f t="shared" si="6"/>
        <v>1</v>
      </c>
      <c r="L43" s="224">
        <v>506972.68600744609</v>
      </c>
      <c r="M43" s="236"/>
      <c r="N43" s="237"/>
      <c r="O43" s="236"/>
      <c r="P43" s="236"/>
      <c r="Q43" s="236"/>
      <c r="R43" s="294">
        <f t="shared" si="3"/>
        <v>506972.68600744609</v>
      </c>
      <c r="S43" s="111">
        <f t="shared" si="4"/>
        <v>1</v>
      </c>
      <c r="T43" s="113" t="str">
        <f t="shared" si="5"/>
        <v/>
      </c>
      <c r="AM43" s="18"/>
      <c r="AN43" s="18"/>
    </row>
    <row r="44" spans="2:40" ht="30.75" x14ac:dyDescent="0.25">
      <c r="B44" s="154">
        <v>20</v>
      </c>
      <c r="C44" s="298">
        <f t="shared" si="2"/>
        <v>34</v>
      </c>
      <c r="D44" s="225" t="s">
        <v>829</v>
      </c>
      <c r="E44" s="225"/>
      <c r="F44" s="233" t="s">
        <v>122</v>
      </c>
      <c r="G44" s="233" t="s">
        <v>813</v>
      </c>
      <c r="H44" s="234" t="s">
        <v>830</v>
      </c>
      <c r="I44" s="235">
        <v>1</v>
      </c>
      <c r="J44" s="235">
        <v>1</v>
      </c>
      <c r="K44" s="299">
        <f t="shared" si="6"/>
        <v>1</v>
      </c>
      <c r="L44" s="224">
        <v>1351852.8683266526</v>
      </c>
      <c r="M44" s="236"/>
      <c r="N44" s="237"/>
      <c r="O44" s="236"/>
      <c r="P44" s="236"/>
      <c r="Q44" s="236"/>
      <c r="R44" s="294">
        <f t="shared" si="3"/>
        <v>1351852.8683266526</v>
      </c>
      <c r="S44" s="111">
        <f t="shared" si="4"/>
        <v>1</v>
      </c>
      <c r="T44" s="113" t="str">
        <f t="shared" si="5"/>
        <v/>
      </c>
      <c r="AM44" s="18"/>
      <c r="AN44" s="18"/>
    </row>
    <row r="45" spans="2:40" ht="30.75" x14ac:dyDescent="0.25">
      <c r="B45" s="154">
        <v>21</v>
      </c>
      <c r="C45" s="298">
        <f t="shared" si="2"/>
        <v>34</v>
      </c>
      <c r="D45" s="225" t="s">
        <v>831</v>
      </c>
      <c r="E45" s="225"/>
      <c r="F45" s="233" t="s">
        <v>122</v>
      </c>
      <c r="G45" s="233" t="s">
        <v>813</v>
      </c>
      <c r="H45" s="234" t="s">
        <v>832</v>
      </c>
      <c r="I45" s="235">
        <v>1</v>
      </c>
      <c r="J45" s="235">
        <v>1</v>
      </c>
      <c r="K45" s="299">
        <f t="shared" si="6"/>
        <v>1</v>
      </c>
      <c r="L45" s="224">
        <v>247008.93</v>
      </c>
      <c r="M45" s="236"/>
      <c r="N45" s="237"/>
      <c r="O45" s="236"/>
      <c r="P45" s="236"/>
      <c r="Q45" s="236">
        <v>47500</v>
      </c>
      <c r="R45" s="294">
        <f t="shared" si="3"/>
        <v>294508.93</v>
      </c>
      <c r="S45" s="111">
        <f t="shared" si="4"/>
        <v>1</v>
      </c>
      <c r="T45" s="113" t="str">
        <f t="shared" si="5"/>
        <v/>
      </c>
      <c r="AM45" s="18"/>
      <c r="AN45" s="18"/>
    </row>
    <row r="46" spans="2:40" ht="30.75" x14ac:dyDescent="0.25">
      <c r="B46" s="154">
        <v>22</v>
      </c>
      <c r="C46" s="298">
        <f t="shared" si="2"/>
        <v>34</v>
      </c>
      <c r="D46" s="225" t="s">
        <v>833</v>
      </c>
      <c r="E46" s="225"/>
      <c r="F46" s="233" t="s">
        <v>122</v>
      </c>
      <c r="G46" s="233" t="s">
        <v>813</v>
      </c>
      <c r="H46" s="234" t="s">
        <v>834</v>
      </c>
      <c r="I46" s="235">
        <v>1</v>
      </c>
      <c r="J46" s="235">
        <v>1</v>
      </c>
      <c r="K46" s="299">
        <f t="shared" si="6"/>
        <v>1</v>
      </c>
      <c r="L46" s="224">
        <v>609511.90000000014</v>
      </c>
      <c r="M46" s="236"/>
      <c r="N46" s="237"/>
      <c r="O46" s="236"/>
      <c r="P46" s="236"/>
      <c r="Q46" s="236">
        <v>81714.490000000005</v>
      </c>
      <c r="R46" s="294">
        <f t="shared" si="3"/>
        <v>691226.39000000013</v>
      </c>
      <c r="S46" s="111">
        <f t="shared" si="4"/>
        <v>1</v>
      </c>
      <c r="T46" s="113" t="str">
        <f t="shared" si="5"/>
        <v/>
      </c>
      <c r="AM46" s="18"/>
      <c r="AN46" s="18"/>
    </row>
    <row r="47" spans="2:40" ht="30.75" x14ac:dyDescent="0.25">
      <c r="B47" s="154">
        <v>23</v>
      </c>
      <c r="C47" s="298">
        <f t="shared" si="2"/>
        <v>34</v>
      </c>
      <c r="D47" s="225" t="s">
        <v>835</v>
      </c>
      <c r="E47" s="225"/>
      <c r="F47" s="233" t="s">
        <v>122</v>
      </c>
      <c r="G47" s="233" t="s">
        <v>813</v>
      </c>
      <c r="H47" s="234" t="s">
        <v>836</v>
      </c>
      <c r="I47" s="235">
        <v>1</v>
      </c>
      <c r="J47" s="235">
        <v>1</v>
      </c>
      <c r="K47" s="299">
        <f t="shared" si="6"/>
        <v>1</v>
      </c>
      <c r="L47" s="224">
        <v>178914</v>
      </c>
      <c r="M47" s="236"/>
      <c r="N47" s="237"/>
      <c r="O47" s="236"/>
      <c r="P47" s="236"/>
      <c r="Q47" s="236">
        <v>23448</v>
      </c>
      <c r="R47" s="294">
        <f t="shared" si="3"/>
        <v>202362</v>
      </c>
      <c r="S47" s="111">
        <f t="shared" si="4"/>
        <v>1</v>
      </c>
      <c r="T47" s="113" t="str">
        <f t="shared" si="5"/>
        <v/>
      </c>
      <c r="AM47" s="18"/>
      <c r="AN47" s="18"/>
    </row>
    <row r="48" spans="2:40" x14ac:dyDescent="0.25">
      <c r="B48" s="154">
        <v>24</v>
      </c>
      <c r="C48" s="298">
        <f t="shared" si="2"/>
        <v>34</v>
      </c>
      <c r="D48" s="225" t="s">
        <v>837</v>
      </c>
      <c r="E48" s="225"/>
      <c r="F48" s="233" t="s">
        <v>122</v>
      </c>
      <c r="G48" s="233" t="s">
        <v>813</v>
      </c>
      <c r="H48" s="234" t="s">
        <v>838</v>
      </c>
      <c r="I48" s="235">
        <v>1</v>
      </c>
      <c r="J48" s="235">
        <v>1</v>
      </c>
      <c r="K48" s="299">
        <f t="shared" si="6"/>
        <v>1</v>
      </c>
      <c r="L48" s="224">
        <v>1558842.7600000002</v>
      </c>
      <c r="M48" s="236"/>
      <c r="N48" s="237">
        <v>63832.83</v>
      </c>
      <c r="O48" s="236"/>
      <c r="P48" s="236"/>
      <c r="Q48" s="236">
        <v>869592.26</v>
      </c>
      <c r="R48" s="294">
        <f t="shared" si="3"/>
        <v>2492267.8500000006</v>
      </c>
      <c r="S48" s="111">
        <f t="shared" si="4"/>
        <v>1</v>
      </c>
      <c r="T48" s="113" t="str">
        <f t="shared" si="5"/>
        <v/>
      </c>
      <c r="AM48" s="18"/>
      <c r="AN48" s="18"/>
    </row>
    <row r="49" spans="2:40" ht="30.75" x14ac:dyDescent="0.25">
      <c r="B49" s="154">
        <v>25</v>
      </c>
      <c r="C49" s="298">
        <f t="shared" si="2"/>
        <v>34</v>
      </c>
      <c r="D49" s="225" t="s">
        <v>839</v>
      </c>
      <c r="E49" s="225"/>
      <c r="F49" s="233" t="s">
        <v>122</v>
      </c>
      <c r="G49" s="233" t="s">
        <v>813</v>
      </c>
      <c r="H49" s="234" t="s">
        <v>840</v>
      </c>
      <c r="I49" s="235">
        <v>1</v>
      </c>
      <c r="J49" s="235">
        <v>1</v>
      </c>
      <c r="K49" s="299">
        <f t="shared" si="6"/>
        <v>1</v>
      </c>
      <c r="L49" s="224">
        <v>918323.89999999991</v>
      </c>
      <c r="M49" s="236"/>
      <c r="N49" s="237"/>
      <c r="O49" s="236"/>
      <c r="P49" s="236"/>
      <c r="Q49" s="236">
        <v>237443.51</v>
      </c>
      <c r="R49" s="294">
        <f t="shared" si="3"/>
        <v>1155767.4099999999</v>
      </c>
      <c r="S49" s="111">
        <f t="shared" si="4"/>
        <v>1</v>
      </c>
      <c r="T49" s="113" t="str">
        <f t="shared" si="5"/>
        <v/>
      </c>
      <c r="AM49" s="18"/>
      <c r="AN49" s="18"/>
    </row>
    <row r="50" spans="2:40" x14ac:dyDescent="0.25">
      <c r="B50" s="154">
        <v>26</v>
      </c>
      <c r="C50" s="298">
        <f t="shared" si="2"/>
        <v>34</v>
      </c>
      <c r="D50" s="225" t="s">
        <v>841</v>
      </c>
      <c r="E50" s="225"/>
      <c r="F50" s="233" t="s">
        <v>122</v>
      </c>
      <c r="G50" s="233" t="s">
        <v>813</v>
      </c>
      <c r="H50" s="234" t="s">
        <v>842</v>
      </c>
      <c r="I50" s="235">
        <v>1</v>
      </c>
      <c r="J50" s="235">
        <v>1</v>
      </c>
      <c r="K50" s="299">
        <f t="shared" si="6"/>
        <v>1</v>
      </c>
      <c r="L50" s="224">
        <v>373941.37000000005</v>
      </c>
      <c r="M50" s="236"/>
      <c r="N50" s="237"/>
      <c r="O50" s="236"/>
      <c r="P50" s="236"/>
      <c r="Q50" s="236">
        <v>68103</v>
      </c>
      <c r="R50" s="294">
        <f t="shared" si="3"/>
        <v>442044.37000000005</v>
      </c>
      <c r="S50" s="111">
        <f t="shared" si="4"/>
        <v>1</v>
      </c>
      <c r="T50" s="113" t="str">
        <f t="shared" si="5"/>
        <v/>
      </c>
      <c r="AM50" s="18"/>
      <c r="AN50" s="18"/>
    </row>
    <row r="51" spans="2:40" x14ac:dyDescent="0.25">
      <c r="B51" s="154">
        <v>27</v>
      </c>
      <c r="C51" s="298" t="str">
        <f t="shared" si="2"/>
        <v/>
      </c>
      <c r="D51" s="225"/>
      <c r="E51" s="225"/>
      <c r="F51" s="233"/>
      <c r="G51" s="233"/>
      <c r="H51" s="234"/>
      <c r="I51" s="235"/>
      <c r="J51" s="235"/>
      <c r="K51" s="299" t="str">
        <f t="shared" si="6"/>
        <v/>
      </c>
      <c r="L51" s="224"/>
      <c r="M51" s="236"/>
      <c r="N51" s="237"/>
      <c r="O51" s="236"/>
      <c r="P51" s="236"/>
      <c r="Q51" s="236"/>
      <c r="R51" s="294">
        <f t="shared" si="3"/>
        <v>0</v>
      </c>
      <c r="S51" s="111" t="str">
        <f t="shared" si="4"/>
        <v/>
      </c>
      <c r="T51" s="113" t="str">
        <f t="shared" si="5"/>
        <v/>
      </c>
      <c r="AM51" s="18"/>
      <c r="AN51" s="18"/>
    </row>
    <row r="52" spans="2:40" x14ac:dyDescent="0.25">
      <c r="B52" s="154">
        <v>28</v>
      </c>
      <c r="C52" s="298">
        <f t="shared" si="2"/>
        <v>34</v>
      </c>
      <c r="D52" s="225" t="s">
        <v>843</v>
      </c>
      <c r="E52" s="225"/>
      <c r="F52" s="233" t="s">
        <v>122</v>
      </c>
      <c r="G52" s="233" t="s">
        <v>119</v>
      </c>
      <c r="H52" s="234" t="s">
        <v>844</v>
      </c>
      <c r="I52" s="235">
        <v>1</v>
      </c>
      <c r="J52" s="235">
        <v>0.93400000000000005</v>
      </c>
      <c r="K52" s="299">
        <f t="shared" si="6"/>
        <v>0.93400000000000005</v>
      </c>
      <c r="L52" s="224">
        <v>188385.77</v>
      </c>
      <c r="M52" s="236"/>
      <c r="N52" s="237">
        <v>127505.22</v>
      </c>
      <c r="O52" s="236"/>
      <c r="P52" s="236"/>
      <c r="Q52" s="236">
        <v>1430989</v>
      </c>
      <c r="R52" s="294">
        <f t="shared" si="3"/>
        <v>1746879.99</v>
      </c>
      <c r="S52" s="111">
        <f t="shared" si="4"/>
        <v>1</v>
      </c>
      <c r="T52" s="113" t="str">
        <f t="shared" si="5"/>
        <v/>
      </c>
      <c r="AM52" s="18"/>
      <c r="AN52" s="18"/>
    </row>
    <row r="53" spans="2:40" x14ac:dyDescent="0.25">
      <c r="B53" s="154">
        <v>29</v>
      </c>
      <c r="C53" s="298">
        <f t="shared" si="2"/>
        <v>34</v>
      </c>
      <c r="D53" s="225" t="s">
        <v>845</v>
      </c>
      <c r="E53" s="225"/>
      <c r="F53" s="233" t="s">
        <v>122</v>
      </c>
      <c r="G53" s="233" t="s">
        <v>813</v>
      </c>
      <c r="H53" s="234" t="s">
        <v>846</v>
      </c>
      <c r="I53" s="235">
        <v>1</v>
      </c>
      <c r="J53" s="235">
        <v>0</v>
      </c>
      <c r="K53" s="299">
        <f t="shared" si="6"/>
        <v>0</v>
      </c>
      <c r="L53" s="224">
        <v>595071.71</v>
      </c>
      <c r="M53" s="236"/>
      <c r="N53" s="237"/>
      <c r="O53" s="236"/>
      <c r="P53" s="236"/>
      <c r="Q53" s="236">
        <v>66821.919999999998</v>
      </c>
      <c r="R53" s="294">
        <f t="shared" si="3"/>
        <v>661893.63</v>
      </c>
      <c r="S53" s="111">
        <f t="shared" si="4"/>
        <v>1</v>
      </c>
      <c r="T53" s="113" t="str">
        <f t="shared" si="5"/>
        <v/>
      </c>
      <c r="AM53" s="18"/>
      <c r="AN53" s="18"/>
    </row>
    <row r="54" spans="2:40" x14ac:dyDescent="0.25">
      <c r="B54" s="154">
        <v>30</v>
      </c>
      <c r="C54" s="298">
        <f t="shared" si="2"/>
        <v>34</v>
      </c>
      <c r="D54" s="225" t="s">
        <v>847</v>
      </c>
      <c r="E54" s="225"/>
      <c r="F54" s="233" t="s">
        <v>122</v>
      </c>
      <c r="G54" s="233" t="s">
        <v>813</v>
      </c>
      <c r="H54" s="234" t="s">
        <v>848</v>
      </c>
      <c r="I54" s="235">
        <v>1</v>
      </c>
      <c r="J54" s="235">
        <v>1</v>
      </c>
      <c r="K54" s="299">
        <f t="shared" si="6"/>
        <v>1</v>
      </c>
      <c r="L54" s="224">
        <v>1527782.1700000002</v>
      </c>
      <c r="M54" s="236"/>
      <c r="N54" s="237"/>
      <c r="O54" s="236"/>
      <c r="P54" s="236"/>
      <c r="Q54" s="236">
        <v>243745.31</v>
      </c>
      <c r="R54" s="294">
        <f t="shared" si="3"/>
        <v>1771527.4800000002</v>
      </c>
      <c r="S54" s="111">
        <f t="shared" si="4"/>
        <v>1</v>
      </c>
      <c r="T54" s="113" t="str">
        <f t="shared" si="5"/>
        <v/>
      </c>
      <c r="AM54" s="18"/>
      <c r="AN54" s="18"/>
    </row>
    <row r="55" spans="2:40" x14ac:dyDescent="0.25">
      <c r="B55" s="154">
        <v>31</v>
      </c>
      <c r="C55" s="298" t="str">
        <f t="shared" si="2"/>
        <v/>
      </c>
      <c r="D55" s="225"/>
      <c r="E55" s="225"/>
      <c r="F55" s="233"/>
      <c r="G55" s="233"/>
      <c r="H55" s="234"/>
      <c r="I55" s="235"/>
      <c r="J55" s="235"/>
      <c r="K55" s="299" t="str">
        <f t="shared" si="6"/>
        <v/>
      </c>
      <c r="L55" s="224"/>
      <c r="M55" s="236"/>
      <c r="N55" s="237"/>
      <c r="O55" s="236"/>
      <c r="P55" s="236"/>
      <c r="Q55" s="236"/>
      <c r="R55" s="294">
        <f t="shared" si="3"/>
        <v>0</v>
      </c>
      <c r="S55" s="111" t="str">
        <f t="shared" si="4"/>
        <v/>
      </c>
      <c r="T55" s="113" t="str">
        <f t="shared" si="5"/>
        <v/>
      </c>
      <c r="AM55" s="18"/>
      <c r="AN55" s="18"/>
    </row>
    <row r="56" spans="2:40" ht="30.75" x14ac:dyDescent="0.25">
      <c r="B56" s="154">
        <v>32</v>
      </c>
      <c r="C56" s="298">
        <f t="shared" si="2"/>
        <v>34</v>
      </c>
      <c r="D56" s="225" t="s">
        <v>849</v>
      </c>
      <c r="E56" s="225"/>
      <c r="F56" s="233" t="s">
        <v>122</v>
      </c>
      <c r="G56" s="233" t="s">
        <v>813</v>
      </c>
      <c r="H56" s="234" t="s">
        <v>850</v>
      </c>
      <c r="I56" s="235">
        <v>1</v>
      </c>
      <c r="J56" s="235">
        <v>0.32</v>
      </c>
      <c r="K56" s="299">
        <f t="shared" si="6"/>
        <v>0.32</v>
      </c>
      <c r="L56" s="224">
        <v>1650664.32</v>
      </c>
      <c r="M56" s="236"/>
      <c r="N56" s="237"/>
      <c r="O56" s="236"/>
      <c r="P56" s="236"/>
      <c r="Q56" s="236">
        <v>302143.25</v>
      </c>
      <c r="R56" s="294">
        <f t="shared" si="3"/>
        <v>1952807.57</v>
      </c>
      <c r="S56" s="111">
        <f t="shared" si="4"/>
        <v>1</v>
      </c>
      <c r="T56" s="113" t="str">
        <f t="shared" si="5"/>
        <v/>
      </c>
      <c r="AM56" s="18"/>
      <c r="AN56" s="18"/>
    </row>
    <row r="57" spans="2:40" ht="30.75" x14ac:dyDescent="0.25">
      <c r="B57" s="154">
        <v>33</v>
      </c>
      <c r="C57" s="298">
        <f t="shared" si="2"/>
        <v>34</v>
      </c>
      <c r="D57" s="225" t="s">
        <v>851</v>
      </c>
      <c r="E57" s="225"/>
      <c r="F57" s="233" t="s">
        <v>122</v>
      </c>
      <c r="G57" s="233" t="s">
        <v>813</v>
      </c>
      <c r="H57" s="234" t="s">
        <v>852</v>
      </c>
      <c r="I57" s="235">
        <v>1</v>
      </c>
      <c r="J57" s="235">
        <v>0.32</v>
      </c>
      <c r="K57" s="299">
        <f t="shared" si="6"/>
        <v>0.32</v>
      </c>
      <c r="L57" s="224">
        <v>51968.36</v>
      </c>
      <c r="M57" s="236"/>
      <c r="N57" s="237"/>
      <c r="O57" s="236"/>
      <c r="P57" s="236"/>
      <c r="Q57" s="236"/>
      <c r="R57" s="294">
        <f t="shared" si="3"/>
        <v>51968.36</v>
      </c>
      <c r="S57" s="111">
        <f t="shared" si="4"/>
        <v>1</v>
      </c>
      <c r="T57" s="113" t="str">
        <f t="shared" si="5"/>
        <v/>
      </c>
      <c r="AM57" s="18"/>
      <c r="AN57" s="18"/>
    </row>
    <row r="58" spans="2:40" x14ac:dyDescent="0.25">
      <c r="B58" s="154">
        <v>34</v>
      </c>
      <c r="C58" s="298" t="str">
        <f t="shared" si="2"/>
        <v/>
      </c>
      <c r="D58" s="225"/>
      <c r="E58" s="225"/>
      <c r="F58" s="233"/>
      <c r="G58" s="233"/>
      <c r="H58" s="234"/>
      <c r="I58" s="235"/>
      <c r="J58" s="235"/>
      <c r="K58" s="299" t="str">
        <f t="shared" si="6"/>
        <v/>
      </c>
      <c r="L58" s="224"/>
      <c r="M58" s="236"/>
      <c r="N58" s="237"/>
      <c r="O58" s="236"/>
      <c r="P58" s="236"/>
      <c r="Q58" s="236"/>
      <c r="R58" s="294">
        <f t="shared" si="3"/>
        <v>0</v>
      </c>
      <c r="S58" s="111" t="str">
        <f t="shared" si="4"/>
        <v/>
      </c>
      <c r="T58" s="113" t="str">
        <f t="shared" si="5"/>
        <v/>
      </c>
      <c r="AM58" s="18"/>
      <c r="AN58" s="18"/>
    </row>
    <row r="59" spans="2:40" x14ac:dyDescent="0.25">
      <c r="B59" s="154">
        <v>35</v>
      </c>
      <c r="C59" s="298" t="str">
        <f t="shared" si="2"/>
        <v/>
      </c>
      <c r="D59" s="225"/>
      <c r="E59" s="225"/>
      <c r="F59" s="233"/>
      <c r="G59" s="233"/>
      <c r="H59" s="234"/>
      <c r="I59" s="235"/>
      <c r="J59" s="235"/>
      <c r="K59" s="299" t="str">
        <f t="shared" si="6"/>
        <v/>
      </c>
      <c r="L59" s="224"/>
      <c r="M59" s="236"/>
      <c r="N59" s="237"/>
      <c r="O59" s="236"/>
      <c r="P59" s="236"/>
      <c r="Q59" s="236"/>
      <c r="R59" s="294">
        <f t="shared" si="3"/>
        <v>0</v>
      </c>
      <c r="S59" s="111" t="str">
        <f t="shared" si="4"/>
        <v/>
      </c>
      <c r="T59" s="113" t="str">
        <f t="shared" si="5"/>
        <v/>
      </c>
      <c r="AM59" s="18"/>
      <c r="AN59" s="18"/>
    </row>
    <row r="60" spans="2:40" ht="30.75" x14ac:dyDescent="0.25">
      <c r="B60" s="154">
        <v>36</v>
      </c>
      <c r="C60" s="298">
        <f t="shared" si="2"/>
        <v>34</v>
      </c>
      <c r="D60" s="225" t="s">
        <v>853</v>
      </c>
      <c r="E60" s="225"/>
      <c r="F60" s="233" t="s">
        <v>122</v>
      </c>
      <c r="G60" s="233" t="s">
        <v>127</v>
      </c>
      <c r="H60" s="234" t="s">
        <v>854</v>
      </c>
      <c r="I60" s="235"/>
      <c r="J60" s="235"/>
      <c r="K60" s="299">
        <f t="shared" si="6"/>
        <v>0</v>
      </c>
      <c r="L60" s="224"/>
      <c r="M60" s="236"/>
      <c r="N60" s="237"/>
      <c r="O60" s="236"/>
      <c r="P60" s="236"/>
      <c r="Q60" s="236"/>
      <c r="R60" s="294">
        <f t="shared" si="3"/>
        <v>0</v>
      </c>
      <c r="S60" s="111">
        <f t="shared" si="4"/>
        <v>0</v>
      </c>
      <c r="T60" s="113" t="str">
        <f t="shared" si="5"/>
        <v>ERROR</v>
      </c>
      <c r="AM60" s="18"/>
      <c r="AN60" s="18"/>
    </row>
    <row r="61" spans="2:40" x14ac:dyDescent="0.25">
      <c r="B61" s="154">
        <v>37</v>
      </c>
      <c r="C61" s="298" t="str">
        <f t="shared" si="2"/>
        <v/>
      </c>
      <c r="D61" s="225"/>
      <c r="E61" s="225"/>
      <c r="F61" s="233"/>
      <c r="G61" s="233"/>
      <c r="H61" s="234"/>
      <c r="I61" s="235"/>
      <c r="J61" s="235"/>
      <c r="K61" s="299" t="str">
        <f t="shared" si="6"/>
        <v/>
      </c>
      <c r="L61" s="224"/>
      <c r="M61" s="236"/>
      <c r="N61" s="237"/>
      <c r="O61" s="236"/>
      <c r="P61" s="236"/>
      <c r="Q61" s="236"/>
      <c r="R61" s="294">
        <f t="shared" si="3"/>
        <v>0</v>
      </c>
      <c r="S61" s="111" t="str">
        <f t="shared" si="4"/>
        <v/>
      </c>
      <c r="T61" s="113" t="str">
        <f t="shared" si="5"/>
        <v/>
      </c>
      <c r="AM61" s="18"/>
      <c r="AN61" s="18"/>
    </row>
    <row r="62" spans="2:40" x14ac:dyDescent="0.25">
      <c r="B62" s="154">
        <v>38</v>
      </c>
      <c r="C62" s="298" t="str">
        <f t="shared" si="2"/>
        <v/>
      </c>
      <c r="D62" s="225"/>
      <c r="E62" s="225"/>
      <c r="F62" s="233"/>
      <c r="G62" s="233"/>
      <c r="H62" s="234"/>
      <c r="I62" s="235"/>
      <c r="J62" s="235"/>
      <c r="K62" s="299" t="str">
        <f t="shared" si="6"/>
        <v/>
      </c>
      <c r="L62" s="224"/>
      <c r="M62" s="236"/>
      <c r="N62" s="237"/>
      <c r="O62" s="236"/>
      <c r="P62" s="236"/>
      <c r="Q62" s="236"/>
      <c r="R62" s="294">
        <f t="shared" si="3"/>
        <v>0</v>
      </c>
      <c r="S62" s="111" t="str">
        <f t="shared" si="4"/>
        <v/>
      </c>
      <c r="T62" s="113" t="str">
        <f t="shared" si="5"/>
        <v/>
      </c>
      <c r="AM62" s="18"/>
      <c r="AN62" s="18"/>
    </row>
    <row r="63" spans="2:40" x14ac:dyDescent="0.25">
      <c r="B63" s="154">
        <v>39</v>
      </c>
      <c r="C63" s="298" t="str">
        <f t="shared" si="2"/>
        <v/>
      </c>
      <c r="D63" s="225"/>
      <c r="E63" s="225"/>
      <c r="F63" s="233"/>
      <c r="G63" s="233"/>
      <c r="H63" s="234"/>
      <c r="I63" s="235"/>
      <c r="J63" s="235"/>
      <c r="K63" s="299" t="str">
        <f t="shared" si="6"/>
        <v/>
      </c>
      <c r="L63" s="224"/>
      <c r="M63" s="236"/>
      <c r="N63" s="237"/>
      <c r="O63" s="236"/>
      <c r="P63" s="236"/>
      <c r="Q63" s="236"/>
      <c r="R63" s="294">
        <f t="shared" si="3"/>
        <v>0</v>
      </c>
      <c r="S63" s="111" t="str">
        <f t="shared" si="4"/>
        <v/>
      </c>
      <c r="T63" s="113" t="str">
        <f t="shared" si="5"/>
        <v/>
      </c>
      <c r="AM63" s="18"/>
      <c r="AN63" s="18"/>
    </row>
    <row r="64" spans="2:40" x14ac:dyDescent="0.25">
      <c r="B64" s="154">
        <v>40</v>
      </c>
      <c r="C64" s="298" t="str">
        <f t="shared" si="2"/>
        <v/>
      </c>
      <c r="D64" s="225"/>
      <c r="E64" s="225"/>
      <c r="F64" s="233"/>
      <c r="G64" s="233"/>
      <c r="H64" s="234"/>
      <c r="I64" s="235"/>
      <c r="J64" s="235"/>
      <c r="K64" s="299" t="str">
        <f t="shared" si="6"/>
        <v/>
      </c>
      <c r="L64" s="224"/>
      <c r="M64" s="236"/>
      <c r="N64" s="237"/>
      <c r="O64" s="236"/>
      <c r="P64" s="236"/>
      <c r="Q64" s="236"/>
      <c r="R64" s="294">
        <f t="shared" si="3"/>
        <v>0</v>
      </c>
      <c r="S64" s="111" t="str">
        <f t="shared" si="4"/>
        <v/>
      </c>
      <c r="T64" s="113" t="str">
        <f t="shared" si="5"/>
        <v/>
      </c>
      <c r="AM64" s="18"/>
      <c r="AN64" s="18"/>
    </row>
    <row r="65" spans="2:40" x14ac:dyDescent="0.25">
      <c r="B65" s="154">
        <v>41</v>
      </c>
      <c r="C65" s="298" t="str">
        <f t="shared" si="2"/>
        <v/>
      </c>
      <c r="D65" s="225"/>
      <c r="E65" s="225"/>
      <c r="F65" s="233"/>
      <c r="G65" s="233"/>
      <c r="H65" s="234"/>
      <c r="I65" s="235"/>
      <c r="J65" s="235"/>
      <c r="K65" s="299" t="str">
        <f t="shared" si="6"/>
        <v/>
      </c>
      <c r="L65" s="224"/>
      <c r="M65" s="236"/>
      <c r="N65" s="237"/>
      <c r="O65" s="236"/>
      <c r="P65" s="236"/>
      <c r="Q65" s="236"/>
      <c r="R65" s="294">
        <f t="shared" si="3"/>
        <v>0</v>
      </c>
      <c r="S65" s="111" t="str">
        <f t="shared" si="4"/>
        <v/>
      </c>
      <c r="T65" s="113" t="str">
        <f t="shared" si="5"/>
        <v/>
      </c>
      <c r="AM65" s="18"/>
      <c r="AN65" s="18"/>
    </row>
    <row r="66" spans="2:40" x14ac:dyDescent="0.25">
      <c r="B66" s="154">
        <v>42</v>
      </c>
      <c r="C66" s="298" t="str">
        <f t="shared" ref="C66:C97" si="7">IF(AND(NOT(COUNTA(D66:J66)),(NOT(COUNTA(L66:Q66)))),"",VLOOKUP($D$9,Info_County_Code,2,FALSE))</f>
        <v/>
      </c>
      <c r="D66" s="225"/>
      <c r="E66" s="225"/>
      <c r="F66" s="233"/>
      <c r="G66" s="233"/>
      <c r="H66" s="234"/>
      <c r="I66" s="235"/>
      <c r="J66" s="235"/>
      <c r="K66" s="299" t="str">
        <f t="shared" si="6"/>
        <v/>
      </c>
      <c r="L66" s="224"/>
      <c r="M66" s="236"/>
      <c r="N66" s="237"/>
      <c r="O66" s="236"/>
      <c r="P66" s="236"/>
      <c r="Q66" s="236"/>
      <c r="R66" s="294">
        <f t="shared" ref="R66:R97" si="8">SUM(L66:Q66)</f>
        <v>0</v>
      </c>
      <c r="S66" s="111" t="str">
        <f t="shared" ref="S66:S97" si="9">IF(OR(G66="Combined Summary",F66="Standalone"),(SUMIF(D$34:D$133,D66,I$34:I$133)),"")</f>
        <v/>
      </c>
      <c r="T66" s="113" t="str">
        <f t="shared" ref="T66:T97" si="10">IF(AND(F66="Standalone",NOT(S66=1)),"ERROR",IF(AND(G66="Combined Summary",NOT(S66=1)),"ERROR",""))</f>
        <v/>
      </c>
      <c r="AM66" s="18"/>
      <c r="AN66" s="18"/>
    </row>
    <row r="67" spans="2:40" x14ac:dyDescent="0.25">
      <c r="B67" s="154">
        <v>43</v>
      </c>
      <c r="C67" s="298" t="str">
        <f t="shared" si="7"/>
        <v/>
      </c>
      <c r="D67" s="225"/>
      <c r="E67" s="225"/>
      <c r="F67" s="233"/>
      <c r="G67" s="233"/>
      <c r="H67" s="234"/>
      <c r="I67" s="235"/>
      <c r="J67" s="235"/>
      <c r="K67" s="299" t="str">
        <f t="shared" si="6"/>
        <v/>
      </c>
      <c r="L67" s="224"/>
      <c r="M67" s="236"/>
      <c r="N67" s="237"/>
      <c r="O67" s="236"/>
      <c r="P67" s="236"/>
      <c r="Q67" s="236"/>
      <c r="R67" s="294">
        <f t="shared" si="8"/>
        <v>0</v>
      </c>
      <c r="S67" s="111" t="str">
        <f t="shared" si="9"/>
        <v/>
      </c>
      <c r="T67" s="113" t="str">
        <f t="shared" si="10"/>
        <v/>
      </c>
      <c r="AM67" s="18"/>
      <c r="AN67" s="18"/>
    </row>
    <row r="68" spans="2:40" x14ac:dyDescent="0.25">
      <c r="B68" s="154">
        <v>44</v>
      </c>
      <c r="C68" s="298" t="str">
        <f t="shared" si="7"/>
        <v/>
      </c>
      <c r="D68" s="225"/>
      <c r="E68" s="225"/>
      <c r="F68" s="233"/>
      <c r="G68" s="233"/>
      <c r="H68" s="234"/>
      <c r="I68" s="235"/>
      <c r="J68" s="235"/>
      <c r="K68" s="299" t="str">
        <f t="shared" si="6"/>
        <v/>
      </c>
      <c r="L68" s="224"/>
      <c r="M68" s="236"/>
      <c r="N68" s="237"/>
      <c r="O68" s="236"/>
      <c r="P68" s="236"/>
      <c r="Q68" s="236"/>
      <c r="R68" s="294">
        <f t="shared" si="8"/>
        <v>0</v>
      </c>
      <c r="S68" s="111" t="str">
        <f t="shared" si="9"/>
        <v/>
      </c>
      <c r="T68" s="113" t="str">
        <f t="shared" si="10"/>
        <v/>
      </c>
      <c r="AM68" s="18"/>
      <c r="AN68" s="18"/>
    </row>
    <row r="69" spans="2:40" x14ac:dyDescent="0.25">
      <c r="B69" s="154">
        <v>45</v>
      </c>
      <c r="C69" s="298" t="str">
        <f t="shared" si="7"/>
        <v/>
      </c>
      <c r="D69" s="225"/>
      <c r="E69" s="225"/>
      <c r="F69" s="233"/>
      <c r="G69" s="233"/>
      <c r="H69" s="234"/>
      <c r="I69" s="235"/>
      <c r="J69" s="235"/>
      <c r="K69" s="299" t="str">
        <f t="shared" si="6"/>
        <v/>
      </c>
      <c r="L69" s="224"/>
      <c r="M69" s="236"/>
      <c r="N69" s="237"/>
      <c r="O69" s="236"/>
      <c r="P69" s="236"/>
      <c r="Q69" s="236"/>
      <c r="R69" s="294">
        <f t="shared" si="8"/>
        <v>0</v>
      </c>
      <c r="S69" s="111" t="str">
        <f t="shared" si="9"/>
        <v/>
      </c>
      <c r="T69" s="113" t="str">
        <f t="shared" si="10"/>
        <v/>
      </c>
      <c r="AM69" s="18"/>
      <c r="AN69" s="18"/>
    </row>
    <row r="70" spans="2:40" x14ac:dyDescent="0.25">
      <c r="B70" s="154">
        <v>46</v>
      </c>
      <c r="C70" s="298" t="str">
        <f t="shared" si="7"/>
        <v/>
      </c>
      <c r="D70" s="225"/>
      <c r="E70" s="225"/>
      <c r="F70" s="233"/>
      <c r="G70" s="233"/>
      <c r="H70" s="234"/>
      <c r="I70" s="235"/>
      <c r="J70" s="235"/>
      <c r="K70" s="299" t="str">
        <f t="shared" si="6"/>
        <v/>
      </c>
      <c r="L70" s="224"/>
      <c r="M70" s="236"/>
      <c r="N70" s="237"/>
      <c r="O70" s="236"/>
      <c r="P70" s="236"/>
      <c r="Q70" s="236"/>
      <c r="R70" s="294">
        <f t="shared" si="8"/>
        <v>0</v>
      </c>
      <c r="S70" s="111" t="str">
        <f t="shared" si="9"/>
        <v/>
      </c>
      <c r="T70" s="113" t="str">
        <f t="shared" si="10"/>
        <v/>
      </c>
      <c r="AM70" s="18"/>
      <c r="AN70" s="18"/>
    </row>
    <row r="71" spans="2:40" x14ac:dyDescent="0.25">
      <c r="B71" s="154">
        <v>47</v>
      </c>
      <c r="C71" s="298" t="str">
        <f t="shared" si="7"/>
        <v/>
      </c>
      <c r="D71" s="225"/>
      <c r="E71" s="225"/>
      <c r="F71" s="233"/>
      <c r="G71" s="233"/>
      <c r="H71" s="234"/>
      <c r="I71" s="235"/>
      <c r="J71" s="235"/>
      <c r="K71" s="299" t="str">
        <f t="shared" si="6"/>
        <v/>
      </c>
      <c r="L71" s="224"/>
      <c r="M71" s="236"/>
      <c r="N71" s="237"/>
      <c r="O71" s="236"/>
      <c r="P71" s="236"/>
      <c r="Q71" s="236"/>
      <c r="R71" s="294">
        <f t="shared" si="8"/>
        <v>0</v>
      </c>
      <c r="S71" s="111" t="str">
        <f t="shared" si="9"/>
        <v/>
      </c>
      <c r="T71" s="113" t="str">
        <f t="shared" si="10"/>
        <v/>
      </c>
      <c r="AM71" s="18"/>
      <c r="AN71" s="18"/>
    </row>
    <row r="72" spans="2:40" x14ac:dyDescent="0.25">
      <c r="B72" s="154">
        <v>48</v>
      </c>
      <c r="C72" s="298" t="str">
        <f t="shared" si="7"/>
        <v/>
      </c>
      <c r="D72" s="225"/>
      <c r="E72" s="225"/>
      <c r="F72" s="233"/>
      <c r="G72" s="233"/>
      <c r="H72" s="234"/>
      <c r="I72" s="235"/>
      <c r="J72" s="235"/>
      <c r="K72" s="299" t="str">
        <f t="shared" si="6"/>
        <v/>
      </c>
      <c r="L72" s="224"/>
      <c r="M72" s="236"/>
      <c r="N72" s="237"/>
      <c r="O72" s="236"/>
      <c r="P72" s="236"/>
      <c r="Q72" s="236"/>
      <c r="R72" s="294">
        <f t="shared" si="8"/>
        <v>0</v>
      </c>
      <c r="S72" s="111" t="str">
        <f t="shared" si="9"/>
        <v/>
      </c>
      <c r="T72" s="113" t="str">
        <f t="shared" si="10"/>
        <v/>
      </c>
      <c r="AM72" s="18"/>
      <c r="AN72" s="18"/>
    </row>
    <row r="73" spans="2:40" x14ac:dyDescent="0.25">
      <c r="B73" s="154">
        <v>49</v>
      </c>
      <c r="C73" s="298" t="str">
        <f t="shared" si="7"/>
        <v/>
      </c>
      <c r="D73" s="225"/>
      <c r="E73" s="225"/>
      <c r="F73" s="233"/>
      <c r="G73" s="233"/>
      <c r="H73" s="234"/>
      <c r="I73" s="235"/>
      <c r="J73" s="235"/>
      <c r="K73" s="299" t="str">
        <f t="shared" si="6"/>
        <v/>
      </c>
      <c r="L73" s="224"/>
      <c r="M73" s="236"/>
      <c r="N73" s="237"/>
      <c r="O73" s="236"/>
      <c r="P73" s="236"/>
      <c r="Q73" s="236"/>
      <c r="R73" s="294">
        <f t="shared" si="8"/>
        <v>0</v>
      </c>
      <c r="S73" s="111" t="str">
        <f t="shared" si="9"/>
        <v/>
      </c>
      <c r="T73" s="113" t="str">
        <f t="shared" si="10"/>
        <v/>
      </c>
      <c r="AM73" s="18"/>
      <c r="AN73" s="18"/>
    </row>
    <row r="74" spans="2:40" x14ac:dyDescent="0.25">
      <c r="B74" s="154">
        <v>50</v>
      </c>
      <c r="C74" s="298" t="str">
        <f t="shared" si="7"/>
        <v/>
      </c>
      <c r="D74" s="225"/>
      <c r="E74" s="225"/>
      <c r="F74" s="233"/>
      <c r="G74" s="233"/>
      <c r="H74" s="234"/>
      <c r="I74" s="235"/>
      <c r="J74" s="235"/>
      <c r="K74" s="299" t="str">
        <f t="shared" si="6"/>
        <v/>
      </c>
      <c r="L74" s="224"/>
      <c r="M74" s="236"/>
      <c r="N74" s="237"/>
      <c r="O74" s="236"/>
      <c r="P74" s="236"/>
      <c r="Q74" s="236"/>
      <c r="R74" s="294">
        <f t="shared" si="8"/>
        <v>0</v>
      </c>
      <c r="S74" s="111" t="str">
        <f t="shared" si="9"/>
        <v/>
      </c>
      <c r="T74" s="113" t="str">
        <f t="shared" si="10"/>
        <v/>
      </c>
      <c r="AM74" s="18"/>
      <c r="AN74" s="18"/>
    </row>
    <row r="75" spans="2:40" x14ac:dyDescent="0.25">
      <c r="B75" s="154">
        <v>51</v>
      </c>
      <c r="C75" s="298" t="str">
        <f t="shared" si="7"/>
        <v/>
      </c>
      <c r="D75" s="225"/>
      <c r="E75" s="225"/>
      <c r="F75" s="233"/>
      <c r="G75" s="233"/>
      <c r="H75" s="234"/>
      <c r="I75" s="235"/>
      <c r="J75" s="235"/>
      <c r="K75" s="299" t="str">
        <f t="shared" si="6"/>
        <v/>
      </c>
      <c r="L75" s="224"/>
      <c r="M75" s="236"/>
      <c r="N75" s="237"/>
      <c r="O75" s="236"/>
      <c r="P75" s="236"/>
      <c r="Q75" s="236"/>
      <c r="R75" s="294">
        <f t="shared" si="8"/>
        <v>0</v>
      </c>
      <c r="S75" s="111" t="str">
        <f t="shared" si="9"/>
        <v/>
      </c>
      <c r="T75" s="113" t="str">
        <f t="shared" si="10"/>
        <v/>
      </c>
      <c r="AM75" s="18"/>
      <c r="AN75" s="18"/>
    </row>
    <row r="76" spans="2:40" x14ac:dyDescent="0.25">
      <c r="B76" s="154">
        <v>52</v>
      </c>
      <c r="C76" s="298" t="str">
        <f t="shared" si="7"/>
        <v/>
      </c>
      <c r="D76" s="225"/>
      <c r="E76" s="225"/>
      <c r="F76" s="233"/>
      <c r="G76" s="233"/>
      <c r="H76" s="234"/>
      <c r="I76" s="235"/>
      <c r="J76" s="235"/>
      <c r="K76" s="299" t="str">
        <f t="shared" si="6"/>
        <v/>
      </c>
      <c r="L76" s="224"/>
      <c r="M76" s="236"/>
      <c r="N76" s="237"/>
      <c r="O76" s="236"/>
      <c r="P76" s="236"/>
      <c r="Q76" s="236"/>
      <c r="R76" s="294">
        <f t="shared" si="8"/>
        <v>0</v>
      </c>
      <c r="S76" s="111" t="str">
        <f t="shared" si="9"/>
        <v/>
      </c>
      <c r="T76" s="113" t="str">
        <f t="shared" si="10"/>
        <v/>
      </c>
      <c r="AM76" s="18"/>
      <c r="AN76" s="18"/>
    </row>
    <row r="77" spans="2:40" x14ac:dyDescent="0.25">
      <c r="B77" s="154">
        <v>53</v>
      </c>
      <c r="C77" s="298" t="str">
        <f t="shared" si="7"/>
        <v/>
      </c>
      <c r="D77" s="225"/>
      <c r="E77" s="225"/>
      <c r="F77" s="233"/>
      <c r="G77" s="233"/>
      <c r="H77" s="234"/>
      <c r="I77" s="235"/>
      <c r="J77" s="235"/>
      <c r="K77" s="299" t="str">
        <f t="shared" si="6"/>
        <v/>
      </c>
      <c r="L77" s="224"/>
      <c r="M77" s="236"/>
      <c r="N77" s="237"/>
      <c r="O77" s="236"/>
      <c r="P77" s="236"/>
      <c r="Q77" s="236"/>
      <c r="R77" s="294">
        <f t="shared" si="8"/>
        <v>0</v>
      </c>
      <c r="S77" s="111" t="str">
        <f t="shared" si="9"/>
        <v/>
      </c>
      <c r="T77" s="113" t="str">
        <f t="shared" si="10"/>
        <v/>
      </c>
      <c r="AM77" s="18"/>
      <c r="AN77" s="18"/>
    </row>
    <row r="78" spans="2:40" x14ac:dyDescent="0.25">
      <c r="B78" s="154">
        <v>54</v>
      </c>
      <c r="C78" s="298" t="str">
        <f t="shared" si="7"/>
        <v/>
      </c>
      <c r="D78" s="225"/>
      <c r="E78" s="225"/>
      <c r="F78" s="233"/>
      <c r="G78" s="233"/>
      <c r="H78" s="234"/>
      <c r="I78" s="235"/>
      <c r="J78" s="235"/>
      <c r="K78" s="299" t="str">
        <f t="shared" si="6"/>
        <v/>
      </c>
      <c r="L78" s="224"/>
      <c r="M78" s="236"/>
      <c r="N78" s="237"/>
      <c r="O78" s="236"/>
      <c r="P78" s="236"/>
      <c r="Q78" s="236"/>
      <c r="R78" s="294">
        <f t="shared" si="8"/>
        <v>0</v>
      </c>
      <c r="S78" s="111" t="str">
        <f t="shared" si="9"/>
        <v/>
      </c>
      <c r="T78" s="113" t="str">
        <f t="shared" si="10"/>
        <v/>
      </c>
      <c r="AM78" s="18"/>
      <c r="AN78" s="18"/>
    </row>
    <row r="79" spans="2:40" x14ac:dyDescent="0.25">
      <c r="B79" s="154">
        <v>55</v>
      </c>
      <c r="C79" s="298" t="str">
        <f t="shared" si="7"/>
        <v/>
      </c>
      <c r="D79" s="225"/>
      <c r="E79" s="225"/>
      <c r="F79" s="233"/>
      <c r="G79" s="233"/>
      <c r="H79" s="234"/>
      <c r="I79" s="235"/>
      <c r="J79" s="235"/>
      <c r="K79" s="299" t="str">
        <f t="shared" si="6"/>
        <v/>
      </c>
      <c r="L79" s="224"/>
      <c r="M79" s="236"/>
      <c r="N79" s="237"/>
      <c r="O79" s="236"/>
      <c r="P79" s="236"/>
      <c r="Q79" s="236"/>
      <c r="R79" s="294">
        <f t="shared" si="8"/>
        <v>0</v>
      </c>
      <c r="S79" s="111" t="str">
        <f t="shared" si="9"/>
        <v/>
      </c>
      <c r="T79" s="113" t="str">
        <f t="shared" si="10"/>
        <v/>
      </c>
      <c r="AM79" s="18"/>
      <c r="AN79" s="18"/>
    </row>
    <row r="80" spans="2:40" x14ac:dyDescent="0.25">
      <c r="B80" s="154">
        <v>56</v>
      </c>
      <c r="C80" s="298" t="str">
        <f t="shared" si="7"/>
        <v/>
      </c>
      <c r="D80" s="225"/>
      <c r="E80" s="225"/>
      <c r="F80" s="233"/>
      <c r="G80" s="233"/>
      <c r="H80" s="234"/>
      <c r="I80" s="235"/>
      <c r="J80" s="235"/>
      <c r="K80" s="299" t="str">
        <f t="shared" si="6"/>
        <v/>
      </c>
      <c r="L80" s="224"/>
      <c r="M80" s="236"/>
      <c r="N80" s="237"/>
      <c r="O80" s="236"/>
      <c r="P80" s="236"/>
      <c r="Q80" s="236"/>
      <c r="R80" s="294">
        <f t="shared" si="8"/>
        <v>0</v>
      </c>
      <c r="S80" s="111" t="str">
        <f t="shared" si="9"/>
        <v/>
      </c>
      <c r="T80" s="113" t="str">
        <f t="shared" si="10"/>
        <v/>
      </c>
      <c r="AM80" s="18"/>
      <c r="AN80" s="18"/>
    </row>
    <row r="81" spans="2:40" x14ac:dyDescent="0.25">
      <c r="B81" s="154">
        <v>57</v>
      </c>
      <c r="C81" s="298" t="str">
        <f t="shared" si="7"/>
        <v/>
      </c>
      <c r="D81" s="225"/>
      <c r="E81" s="225"/>
      <c r="F81" s="233"/>
      <c r="G81" s="233"/>
      <c r="H81" s="234"/>
      <c r="I81" s="235"/>
      <c r="J81" s="235"/>
      <c r="K81" s="299" t="str">
        <f t="shared" si="6"/>
        <v/>
      </c>
      <c r="L81" s="224"/>
      <c r="M81" s="236"/>
      <c r="N81" s="237"/>
      <c r="O81" s="236"/>
      <c r="P81" s="236"/>
      <c r="Q81" s="236"/>
      <c r="R81" s="294">
        <f t="shared" si="8"/>
        <v>0</v>
      </c>
      <c r="S81" s="111" t="str">
        <f t="shared" si="9"/>
        <v/>
      </c>
      <c r="T81" s="113" t="str">
        <f t="shared" si="10"/>
        <v/>
      </c>
      <c r="AM81" s="18"/>
      <c r="AN81" s="18"/>
    </row>
    <row r="82" spans="2:40" x14ac:dyDescent="0.25">
      <c r="B82" s="154">
        <v>58</v>
      </c>
      <c r="C82" s="298" t="str">
        <f t="shared" si="7"/>
        <v/>
      </c>
      <c r="D82" s="225"/>
      <c r="E82" s="225"/>
      <c r="F82" s="233"/>
      <c r="G82" s="233"/>
      <c r="H82" s="234"/>
      <c r="I82" s="235"/>
      <c r="J82" s="235"/>
      <c r="K82" s="299" t="str">
        <f t="shared" si="6"/>
        <v/>
      </c>
      <c r="L82" s="224"/>
      <c r="M82" s="236"/>
      <c r="N82" s="237"/>
      <c r="O82" s="236"/>
      <c r="P82" s="236"/>
      <c r="Q82" s="236"/>
      <c r="R82" s="294">
        <f t="shared" si="8"/>
        <v>0</v>
      </c>
      <c r="S82" s="111" t="str">
        <f t="shared" si="9"/>
        <v/>
      </c>
      <c r="T82" s="113" t="str">
        <f t="shared" si="10"/>
        <v/>
      </c>
      <c r="AM82" s="18"/>
      <c r="AN82" s="18"/>
    </row>
    <row r="83" spans="2:40" x14ac:dyDescent="0.25">
      <c r="B83" s="154">
        <v>59</v>
      </c>
      <c r="C83" s="298" t="str">
        <f t="shared" si="7"/>
        <v/>
      </c>
      <c r="D83" s="225"/>
      <c r="E83" s="225"/>
      <c r="F83" s="233"/>
      <c r="G83" s="233"/>
      <c r="H83" s="234"/>
      <c r="I83" s="235"/>
      <c r="J83" s="235"/>
      <c r="K83" s="299" t="str">
        <f t="shared" si="6"/>
        <v/>
      </c>
      <c r="L83" s="224"/>
      <c r="M83" s="236"/>
      <c r="N83" s="237"/>
      <c r="O83" s="236"/>
      <c r="P83" s="236"/>
      <c r="Q83" s="236"/>
      <c r="R83" s="294">
        <f t="shared" si="8"/>
        <v>0</v>
      </c>
      <c r="S83" s="111" t="str">
        <f t="shared" si="9"/>
        <v/>
      </c>
      <c r="T83" s="113" t="str">
        <f t="shared" si="10"/>
        <v/>
      </c>
      <c r="AM83" s="18"/>
      <c r="AN83" s="18"/>
    </row>
    <row r="84" spans="2:40" x14ac:dyDescent="0.25">
      <c r="B84" s="154">
        <v>60</v>
      </c>
      <c r="C84" s="298" t="str">
        <f t="shared" si="7"/>
        <v/>
      </c>
      <c r="D84" s="225"/>
      <c r="E84" s="225"/>
      <c r="F84" s="233"/>
      <c r="G84" s="233"/>
      <c r="H84" s="234"/>
      <c r="I84" s="235"/>
      <c r="J84" s="235"/>
      <c r="K84" s="299" t="str">
        <f t="shared" si="6"/>
        <v/>
      </c>
      <c r="L84" s="224"/>
      <c r="M84" s="236"/>
      <c r="N84" s="237"/>
      <c r="O84" s="236"/>
      <c r="P84" s="236"/>
      <c r="Q84" s="236"/>
      <c r="R84" s="294">
        <f t="shared" si="8"/>
        <v>0</v>
      </c>
      <c r="S84" s="111" t="str">
        <f t="shared" si="9"/>
        <v/>
      </c>
      <c r="T84" s="113" t="str">
        <f t="shared" si="10"/>
        <v/>
      </c>
      <c r="AM84" s="18"/>
      <c r="AN84" s="18"/>
    </row>
    <row r="85" spans="2:40" x14ac:dyDescent="0.25">
      <c r="B85" s="154">
        <v>61</v>
      </c>
      <c r="C85" s="298" t="str">
        <f t="shared" si="7"/>
        <v/>
      </c>
      <c r="D85" s="225"/>
      <c r="E85" s="225"/>
      <c r="F85" s="233"/>
      <c r="G85" s="233"/>
      <c r="H85" s="234"/>
      <c r="I85" s="235"/>
      <c r="J85" s="235"/>
      <c r="K85" s="299" t="str">
        <f t="shared" si="6"/>
        <v/>
      </c>
      <c r="L85" s="224"/>
      <c r="M85" s="236"/>
      <c r="N85" s="237"/>
      <c r="O85" s="236"/>
      <c r="P85" s="236"/>
      <c r="Q85" s="236"/>
      <c r="R85" s="294">
        <f t="shared" si="8"/>
        <v>0</v>
      </c>
      <c r="S85" s="111" t="str">
        <f t="shared" si="9"/>
        <v/>
      </c>
      <c r="T85" s="113" t="str">
        <f t="shared" si="10"/>
        <v/>
      </c>
      <c r="AM85" s="18"/>
      <c r="AN85" s="18"/>
    </row>
    <row r="86" spans="2:40" x14ac:dyDescent="0.25">
      <c r="B86" s="154">
        <v>62</v>
      </c>
      <c r="C86" s="298" t="str">
        <f t="shared" si="7"/>
        <v/>
      </c>
      <c r="D86" s="225"/>
      <c r="E86" s="225"/>
      <c r="F86" s="233"/>
      <c r="G86" s="233"/>
      <c r="H86" s="234"/>
      <c r="I86" s="235"/>
      <c r="J86" s="235"/>
      <c r="K86" s="299" t="str">
        <f t="shared" si="6"/>
        <v/>
      </c>
      <c r="L86" s="224"/>
      <c r="M86" s="236"/>
      <c r="N86" s="237"/>
      <c r="O86" s="236"/>
      <c r="P86" s="236"/>
      <c r="Q86" s="236"/>
      <c r="R86" s="294">
        <f t="shared" si="8"/>
        <v>0</v>
      </c>
      <c r="S86" s="111" t="str">
        <f t="shared" si="9"/>
        <v/>
      </c>
      <c r="T86" s="113" t="str">
        <f t="shared" si="10"/>
        <v/>
      </c>
      <c r="AM86" s="18"/>
      <c r="AN86" s="18"/>
    </row>
    <row r="87" spans="2:40" x14ac:dyDescent="0.25">
      <c r="B87" s="154">
        <v>63</v>
      </c>
      <c r="C87" s="298" t="str">
        <f t="shared" si="7"/>
        <v/>
      </c>
      <c r="D87" s="225"/>
      <c r="E87" s="225"/>
      <c r="F87" s="233"/>
      <c r="G87" s="233"/>
      <c r="H87" s="234"/>
      <c r="I87" s="235"/>
      <c r="J87" s="235"/>
      <c r="K87" s="299" t="str">
        <f t="shared" si="6"/>
        <v/>
      </c>
      <c r="L87" s="224"/>
      <c r="M87" s="236"/>
      <c r="N87" s="237"/>
      <c r="O87" s="236"/>
      <c r="P87" s="236"/>
      <c r="Q87" s="236"/>
      <c r="R87" s="294">
        <f t="shared" si="8"/>
        <v>0</v>
      </c>
      <c r="S87" s="111" t="str">
        <f t="shared" si="9"/>
        <v/>
      </c>
      <c r="T87" s="113" t="str">
        <f t="shared" si="10"/>
        <v/>
      </c>
      <c r="AM87" s="18"/>
      <c r="AN87" s="18"/>
    </row>
    <row r="88" spans="2:40" x14ac:dyDescent="0.25">
      <c r="B88" s="154">
        <v>64</v>
      </c>
      <c r="C88" s="298" t="str">
        <f t="shared" si="7"/>
        <v/>
      </c>
      <c r="D88" s="225"/>
      <c r="E88" s="225"/>
      <c r="F88" s="233"/>
      <c r="G88" s="233"/>
      <c r="H88" s="234"/>
      <c r="I88" s="235"/>
      <c r="J88" s="235"/>
      <c r="K88" s="299" t="str">
        <f t="shared" si="6"/>
        <v/>
      </c>
      <c r="L88" s="224"/>
      <c r="M88" s="236"/>
      <c r="N88" s="237"/>
      <c r="O88" s="236"/>
      <c r="P88" s="236"/>
      <c r="Q88" s="236"/>
      <c r="R88" s="294">
        <f t="shared" si="8"/>
        <v>0</v>
      </c>
      <c r="S88" s="111" t="str">
        <f t="shared" si="9"/>
        <v/>
      </c>
      <c r="T88" s="113" t="str">
        <f t="shared" si="10"/>
        <v/>
      </c>
      <c r="AM88" s="18"/>
      <c r="AN88" s="18"/>
    </row>
    <row r="89" spans="2:40" x14ac:dyDescent="0.25">
      <c r="B89" s="154">
        <v>65</v>
      </c>
      <c r="C89" s="298" t="str">
        <f t="shared" si="7"/>
        <v/>
      </c>
      <c r="D89" s="225"/>
      <c r="E89" s="225"/>
      <c r="F89" s="233"/>
      <c r="G89" s="233"/>
      <c r="H89" s="234"/>
      <c r="I89" s="235"/>
      <c r="J89" s="235"/>
      <c r="K89" s="299" t="str">
        <f t="shared" si="6"/>
        <v/>
      </c>
      <c r="L89" s="224"/>
      <c r="M89" s="236"/>
      <c r="N89" s="237"/>
      <c r="O89" s="236"/>
      <c r="P89" s="236"/>
      <c r="Q89" s="236"/>
      <c r="R89" s="294">
        <f t="shared" si="8"/>
        <v>0</v>
      </c>
      <c r="S89" s="111" t="str">
        <f t="shared" si="9"/>
        <v/>
      </c>
      <c r="T89" s="113" t="str">
        <f t="shared" si="10"/>
        <v/>
      </c>
      <c r="AM89" s="18"/>
      <c r="AN89" s="18"/>
    </row>
    <row r="90" spans="2:40" x14ac:dyDescent="0.25">
      <c r="B90" s="154">
        <v>66</v>
      </c>
      <c r="C90" s="298" t="str">
        <f t="shared" si="7"/>
        <v/>
      </c>
      <c r="D90" s="225"/>
      <c r="E90" s="225"/>
      <c r="F90" s="233"/>
      <c r="G90" s="233"/>
      <c r="H90" s="234"/>
      <c r="I90" s="235"/>
      <c r="J90" s="235"/>
      <c r="K90" s="299" t="str">
        <f t="shared" si="6"/>
        <v/>
      </c>
      <c r="L90" s="224"/>
      <c r="M90" s="236"/>
      <c r="N90" s="237"/>
      <c r="O90" s="236"/>
      <c r="P90" s="236"/>
      <c r="Q90" s="236"/>
      <c r="R90" s="294">
        <f t="shared" si="8"/>
        <v>0</v>
      </c>
      <c r="S90" s="111" t="str">
        <f t="shared" si="9"/>
        <v/>
      </c>
      <c r="T90" s="113" t="str">
        <f t="shared" si="10"/>
        <v/>
      </c>
      <c r="AM90" s="18"/>
      <c r="AN90" s="18"/>
    </row>
    <row r="91" spans="2:40" x14ac:dyDescent="0.25">
      <c r="B91" s="154">
        <v>67</v>
      </c>
      <c r="C91" s="298" t="str">
        <f t="shared" si="7"/>
        <v/>
      </c>
      <c r="D91" s="225"/>
      <c r="E91" s="225"/>
      <c r="F91" s="233"/>
      <c r="G91" s="233"/>
      <c r="H91" s="234"/>
      <c r="I91" s="235"/>
      <c r="J91" s="235"/>
      <c r="K91" s="299" t="str">
        <f t="shared" si="6"/>
        <v/>
      </c>
      <c r="L91" s="224"/>
      <c r="M91" s="236"/>
      <c r="N91" s="237"/>
      <c r="O91" s="236"/>
      <c r="P91" s="236"/>
      <c r="Q91" s="236"/>
      <c r="R91" s="294">
        <f t="shared" si="8"/>
        <v>0</v>
      </c>
      <c r="S91" s="111" t="str">
        <f t="shared" si="9"/>
        <v/>
      </c>
      <c r="T91" s="113" t="str">
        <f t="shared" si="10"/>
        <v/>
      </c>
      <c r="AM91" s="18"/>
      <c r="AN91" s="18"/>
    </row>
    <row r="92" spans="2:40" x14ac:dyDescent="0.25">
      <c r="B92" s="154">
        <v>68</v>
      </c>
      <c r="C92" s="298" t="str">
        <f t="shared" si="7"/>
        <v/>
      </c>
      <c r="D92" s="225"/>
      <c r="E92" s="225"/>
      <c r="F92" s="233"/>
      <c r="G92" s="233"/>
      <c r="H92" s="234"/>
      <c r="I92" s="235"/>
      <c r="J92" s="235"/>
      <c r="K92" s="299" t="str">
        <f t="shared" si="6"/>
        <v/>
      </c>
      <c r="L92" s="224"/>
      <c r="M92" s="236"/>
      <c r="N92" s="237"/>
      <c r="O92" s="236"/>
      <c r="P92" s="236"/>
      <c r="Q92" s="236"/>
      <c r="R92" s="294">
        <f t="shared" si="8"/>
        <v>0</v>
      </c>
      <c r="S92" s="111" t="str">
        <f t="shared" si="9"/>
        <v/>
      </c>
      <c r="T92" s="113" t="str">
        <f t="shared" si="10"/>
        <v/>
      </c>
      <c r="AM92" s="18"/>
      <c r="AN92" s="18"/>
    </row>
    <row r="93" spans="2:40" x14ac:dyDescent="0.25">
      <c r="B93" s="154">
        <v>69</v>
      </c>
      <c r="C93" s="298" t="str">
        <f t="shared" si="7"/>
        <v/>
      </c>
      <c r="D93" s="225"/>
      <c r="E93" s="225"/>
      <c r="F93" s="233"/>
      <c r="G93" s="233"/>
      <c r="H93" s="234"/>
      <c r="I93" s="235"/>
      <c r="J93" s="235"/>
      <c r="K93" s="299" t="str">
        <f t="shared" si="6"/>
        <v/>
      </c>
      <c r="L93" s="224"/>
      <c r="M93" s="236"/>
      <c r="N93" s="237"/>
      <c r="O93" s="236"/>
      <c r="P93" s="236"/>
      <c r="Q93" s="236"/>
      <c r="R93" s="294">
        <f t="shared" si="8"/>
        <v>0</v>
      </c>
      <c r="S93" s="111" t="str">
        <f t="shared" si="9"/>
        <v/>
      </c>
      <c r="T93" s="113" t="str">
        <f t="shared" si="10"/>
        <v/>
      </c>
      <c r="AM93" s="18"/>
      <c r="AN93" s="18"/>
    </row>
    <row r="94" spans="2:40" x14ac:dyDescent="0.25">
      <c r="B94" s="154">
        <v>70</v>
      </c>
      <c r="C94" s="298" t="str">
        <f t="shared" si="7"/>
        <v/>
      </c>
      <c r="D94" s="225"/>
      <c r="E94" s="225"/>
      <c r="F94" s="233"/>
      <c r="G94" s="233"/>
      <c r="H94" s="234"/>
      <c r="I94" s="235"/>
      <c r="J94" s="235"/>
      <c r="K94" s="299" t="str">
        <f t="shared" si="6"/>
        <v/>
      </c>
      <c r="L94" s="224"/>
      <c r="M94" s="236"/>
      <c r="N94" s="237"/>
      <c r="O94" s="236"/>
      <c r="P94" s="236"/>
      <c r="Q94" s="236"/>
      <c r="R94" s="294">
        <f t="shared" si="8"/>
        <v>0</v>
      </c>
      <c r="S94" s="111" t="str">
        <f t="shared" si="9"/>
        <v/>
      </c>
      <c r="T94" s="113" t="str">
        <f t="shared" si="10"/>
        <v/>
      </c>
      <c r="AM94" s="18"/>
      <c r="AN94" s="18"/>
    </row>
    <row r="95" spans="2:40" x14ac:dyDescent="0.25">
      <c r="B95" s="154">
        <v>71</v>
      </c>
      <c r="C95" s="298" t="str">
        <f t="shared" si="7"/>
        <v/>
      </c>
      <c r="D95" s="225"/>
      <c r="E95" s="225"/>
      <c r="F95" s="233"/>
      <c r="G95" s="233"/>
      <c r="H95" s="234"/>
      <c r="I95" s="235"/>
      <c r="J95" s="235"/>
      <c r="K95" s="299" t="str">
        <f t="shared" si="6"/>
        <v/>
      </c>
      <c r="L95" s="224"/>
      <c r="M95" s="236"/>
      <c r="N95" s="237"/>
      <c r="O95" s="236"/>
      <c r="P95" s="236"/>
      <c r="Q95" s="236"/>
      <c r="R95" s="294">
        <f t="shared" si="8"/>
        <v>0</v>
      </c>
      <c r="S95" s="111" t="str">
        <f t="shared" si="9"/>
        <v/>
      </c>
      <c r="T95" s="113" t="str">
        <f t="shared" si="10"/>
        <v/>
      </c>
      <c r="AM95" s="18"/>
      <c r="AN95" s="18"/>
    </row>
    <row r="96" spans="2:40" x14ac:dyDescent="0.25">
      <c r="B96" s="154">
        <v>72</v>
      </c>
      <c r="C96" s="298" t="str">
        <f t="shared" si="7"/>
        <v/>
      </c>
      <c r="D96" s="225"/>
      <c r="E96" s="225"/>
      <c r="F96" s="233"/>
      <c r="G96" s="233"/>
      <c r="H96" s="234"/>
      <c r="I96" s="235"/>
      <c r="J96" s="235"/>
      <c r="K96" s="299" t="str">
        <f t="shared" si="6"/>
        <v/>
      </c>
      <c r="L96" s="224"/>
      <c r="M96" s="236"/>
      <c r="N96" s="237"/>
      <c r="O96" s="236"/>
      <c r="P96" s="236"/>
      <c r="Q96" s="236"/>
      <c r="R96" s="294">
        <f t="shared" si="8"/>
        <v>0</v>
      </c>
      <c r="S96" s="111" t="str">
        <f t="shared" si="9"/>
        <v/>
      </c>
      <c r="T96" s="113" t="str">
        <f t="shared" si="10"/>
        <v/>
      </c>
      <c r="AM96" s="18"/>
      <c r="AN96" s="18"/>
    </row>
    <row r="97" spans="2:40" x14ac:dyDescent="0.25">
      <c r="B97" s="154">
        <v>73</v>
      </c>
      <c r="C97" s="298" t="str">
        <f t="shared" si="7"/>
        <v/>
      </c>
      <c r="D97" s="225"/>
      <c r="E97" s="225"/>
      <c r="F97" s="233"/>
      <c r="G97" s="233"/>
      <c r="H97" s="234"/>
      <c r="I97" s="235"/>
      <c r="J97" s="235"/>
      <c r="K97" s="299" t="str">
        <f t="shared" si="6"/>
        <v/>
      </c>
      <c r="L97" s="224"/>
      <c r="M97" s="236"/>
      <c r="N97" s="237"/>
      <c r="O97" s="236"/>
      <c r="P97" s="236"/>
      <c r="Q97" s="236"/>
      <c r="R97" s="294">
        <f t="shared" si="8"/>
        <v>0</v>
      </c>
      <c r="S97" s="111" t="str">
        <f t="shared" si="9"/>
        <v/>
      </c>
      <c r="T97" s="113" t="str">
        <f t="shared" si="10"/>
        <v/>
      </c>
      <c r="AM97" s="18"/>
      <c r="AN97" s="18"/>
    </row>
    <row r="98" spans="2:40" x14ac:dyDescent="0.25">
      <c r="B98" s="154">
        <v>74</v>
      </c>
      <c r="C98" s="298" t="str">
        <f t="shared" ref="C98:C129" si="11">IF(AND(NOT(COUNTA(D98:J98)),(NOT(COUNTA(L98:Q98)))),"",VLOOKUP($D$9,Info_County_Code,2,FALSE))</f>
        <v/>
      </c>
      <c r="D98" s="225"/>
      <c r="E98" s="225"/>
      <c r="F98" s="233"/>
      <c r="G98" s="233"/>
      <c r="H98" s="234"/>
      <c r="I98" s="235"/>
      <c r="J98" s="235"/>
      <c r="K98" s="299" t="str">
        <f t="shared" si="6"/>
        <v/>
      </c>
      <c r="L98" s="224"/>
      <c r="M98" s="236"/>
      <c r="N98" s="237"/>
      <c r="O98" s="236"/>
      <c r="P98" s="236"/>
      <c r="Q98" s="236"/>
      <c r="R98" s="294">
        <f t="shared" ref="R98:R129" si="12">SUM(L98:Q98)</f>
        <v>0</v>
      </c>
      <c r="S98" s="111" t="str">
        <f t="shared" ref="S98:S133" si="13">IF(OR(G98="Combined Summary",F98="Standalone"),(SUMIF(D$34:D$133,D98,I$34:I$133)),"")</f>
        <v/>
      </c>
      <c r="T98" s="113" t="str">
        <f t="shared" ref="T98:T129" si="14">IF(AND(F98="Standalone",NOT(S98=1)),"ERROR",IF(AND(G98="Combined Summary",NOT(S98=1)),"ERROR",""))</f>
        <v/>
      </c>
      <c r="AM98" s="18"/>
      <c r="AN98" s="18"/>
    </row>
    <row r="99" spans="2:40" x14ac:dyDescent="0.25">
      <c r="B99" s="154">
        <v>75</v>
      </c>
      <c r="C99" s="298" t="str">
        <f t="shared" si="11"/>
        <v/>
      </c>
      <c r="D99" s="225"/>
      <c r="E99" s="225"/>
      <c r="F99" s="233"/>
      <c r="G99" s="233"/>
      <c r="H99" s="234"/>
      <c r="I99" s="235"/>
      <c r="J99" s="235"/>
      <c r="K99" s="299" t="str">
        <f t="shared" ref="K99:K133" si="15">IF(OR(G99="Combined Summary",F99="Standalone"),(SUMPRODUCT(--(D$34:D$133=D99),I$34:I$133,J$34:J$133)),"")</f>
        <v/>
      </c>
      <c r="L99" s="224"/>
      <c r="M99" s="236"/>
      <c r="N99" s="237"/>
      <c r="O99" s="236"/>
      <c r="P99" s="236"/>
      <c r="Q99" s="236"/>
      <c r="R99" s="294">
        <f t="shared" si="12"/>
        <v>0</v>
      </c>
      <c r="S99" s="111" t="str">
        <f t="shared" si="13"/>
        <v/>
      </c>
      <c r="T99" s="113" t="str">
        <f t="shared" si="14"/>
        <v/>
      </c>
      <c r="AM99" s="18"/>
      <c r="AN99" s="18"/>
    </row>
    <row r="100" spans="2:40" x14ac:dyDescent="0.25">
      <c r="B100" s="154">
        <v>76</v>
      </c>
      <c r="C100" s="298" t="str">
        <f t="shared" si="11"/>
        <v/>
      </c>
      <c r="D100" s="225"/>
      <c r="E100" s="225"/>
      <c r="F100" s="233"/>
      <c r="G100" s="233"/>
      <c r="H100" s="234"/>
      <c r="I100" s="235"/>
      <c r="J100" s="235"/>
      <c r="K100" s="299" t="str">
        <f t="shared" si="15"/>
        <v/>
      </c>
      <c r="L100" s="224"/>
      <c r="M100" s="236"/>
      <c r="N100" s="237"/>
      <c r="O100" s="236"/>
      <c r="P100" s="236"/>
      <c r="Q100" s="236"/>
      <c r="R100" s="294">
        <f t="shared" si="12"/>
        <v>0</v>
      </c>
      <c r="S100" s="111" t="str">
        <f t="shared" si="13"/>
        <v/>
      </c>
      <c r="T100" s="113" t="str">
        <f t="shared" si="14"/>
        <v/>
      </c>
      <c r="AM100" s="18"/>
      <c r="AN100" s="18"/>
    </row>
    <row r="101" spans="2:40" x14ac:dyDescent="0.25">
      <c r="B101" s="154">
        <v>77</v>
      </c>
      <c r="C101" s="298" t="str">
        <f t="shared" si="11"/>
        <v/>
      </c>
      <c r="D101" s="225"/>
      <c r="E101" s="225"/>
      <c r="F101" s="233"/>
      <c r="G101" s="233"/>
      <c r="H101" s="234"/>
      <c r="I101" s="235"/>
      <c r="J101" s="235"/>
      <c r="K101" s="299" t="str">
        <f t="shared" si="15"/>
        <v/>
      </c>
      <c r="L101" s="224"/>
      <c r="M101" s="236"/>
      <c r="N101" s="237"/>
      <c r="O101" s="236"/>
      <c r="P101" s="236"/>
      <c r="Q101" s="236"/>
      <c r="R101" s="294">
        <f t="shared" si="12"/>
        <v>0</v>
      </c>
      <c r="S101" s="111" t="str">
        <f t="shared" si="13"/>
        <v/>
      </c>
      <c r="T101" s="113" t="str">
        <f t="shared" si="14"/>
        <v/>
      </c>
      <c r="AM101" s="18"/>
      <c r="AN101" s="18"/>
    </row>
    <row r="102" spans="2:40" x14ac:dyDescent="0.25">
      <c r="B102" s="154">
        <v>78</v>
      </c>
      <c r="C102" s="298" t="str">
        <f t="shared" si="11"/>
        <v/>
      </c>
      <c r="D102" s="225"/>
      <c r="E102" s="225"/>
      <c r="F102" s="233"/>
      <c r="G102" s="233"/>
      <c r="H102" s="234"/>
      <c r="I102" s="235"/>
      <c r="J102" s="235"/>
      <c r="K102" s="299" t="str">
        <f t="shared" si="15"/>
        <v/>
      </c>
      <c r="L102" s="224"/>
      <c r="M102" s="236"/>
      <c r="N102" s="237"/>
      <c r="O102" s="236"/>
      <c r="P102" s="236"/>
      <c r="Q102" s="236"/>
      <c r="R102" s="294">
        <f t="shared" si="12"/>
        <v>0</v>
      </c>
      <c r="S102" s="111" t="str">
        <f t="shared" si="13"/>
        <v/>
      </c>
      <c r="T102" s="113" t="str">
        <f t="shared" si="14"/>
        <v/>
      </c>
      <c r="AM102" s="18"/>
      <c r="AN102" s="18"/>
    </row>
    <row r="103" spans="2:40" x14ac:dyDescent="0.25">
      <c r="B103" s="154">
        <v>79</v>
      </c>
      <c r="C103" s="298" t="str">
        <f t="shared" si="11"/>
        <v/>
      </c>
      <c r="D103" s="225"/>
      <c r="E103" s="225"/>
      <c r="F103" s="233"/>
      <c r="G103" s="233"/>
      <c r="H103" s="234"/>
      <c r="I103" s="235"/>
      <c r="J103" s="235"/>
      <c r="K103" s="299" t="str">
        <f t="shared" si="15"/>
        <v/>
      </c>
      <c r="L103" s="224"/>
      <c r="M103" s="236"/>
      <c r="N103" s="237"/>
      <c r="O103" s="236"/>
      <c r="P103" s="236"/>
      <c r="Q103" s="236"/>
      <c r="R103" s="294">
        <f t="shared" si="12"/>
        <v>0</v>
      </c>
      <c r="S103" s="111" t="str">
        <f t="shared" si="13"/>
        <v/>
      </c>
      <c r="T103" s="113" t="str">
        <f t="shared" si="14"/>
        <v/>
      </c>
      <c r="AM103" s="18"/>
      <c r="AN103" s="18"/>
    </row>
    <row r="104" spans="2:40" x14ac:dyDescent="0.25">
      <c r="B104" s="154">
        <v>80</v>
      </c>
      <c r="C104" s="298" t="str">
        <f t="shared" si="11"/>
        <v/>
      </c>
      <c r="D104" s="225"/>
      <c r="E104" s="225"/>
      <c r="F104" s="233"/>
      <c r="G104" s="233"/>
      <c r="H104" s="234"/>
      <c r="I104" s="235"/>
      <c r="J104" s="235"/>
      <c r="K104" s="299" t="str">
        <f t="shared" si="15"/>
        <v/>
      </c>
      <c r="L104" s="224"/>
      <c r="M104" s="236"/>
      <c r="N104" s="237"/>
      <c r="O104" s="236"/>
      <c r="P104" s="236"/>
      <c r="Q104" s="236"/>
      <c r="R104" s="294">
        <f t="shared" si="12"/>
        <v>0</v>
      </c>
      <c r="S104" s="111" t="str">
        <f t="shared" si="13"/>
        <v/>
      </c>
      <c r="T104" s="113" t="str">
        <f t="shared" si="14"/>
        <v/>
      </c>
      <c r="AM104" s="18"/>
      <c r="AN104" s="18"/>
    </row>
    <row r="105" spans="2:40" x14ac:dyDescent="0.25">
      <c r="B105" s="154">
        <v>81</v>
      </c>
      <c r="C105" s="298" t="str">
        <f t="shared" si="11"/>
        <v/>
      </c>
      <c r="D105" s="225"/>
      <c r="E105" s="225"/>
      <c r="F105" s="233"/>
      <c r="G105" s="233"/>
      <c r="H105" s="234"/>
      <c r="I105" s="235"/>
      <c r="J105" s="235"/>
      <c r="K105" s="299" t="str">
        <f t="shared" si="15"/>
        <v/>
      </c>
      <c r="L105" s="224"/>
      <c r="M105" s="236"/>
      <c r="N105" s="237"/>
      <c r="O105" s="236"/>
      <c r="P105" s="236"/>
      <c r="Q105" s="236"/>
      <c r="R105" s="294">
        <f t="shared" si="12"/>
        <v>0</v>
      </c>
      <c r="S105" s="111" t="str">
        <f t="shared" si="13"/>
        <v/>
      </c>
      <c r="T105" s="113" t="str">
        <f t="shared" si="14"/>
        <v/>
      </c>
      <c r="AM105" s="18"/>
      <c r="AN105" s="18"/>
    </row>
    <row r="106" spans="2:40" x14ac:dyDescent="0.25">
      <c r="B106" s="154">
        <v>82</v>
      </c>
      <c r="C106" s="298" t="str">
        <f t="shared" si="11"/>
        <v/>
      </c>
      <c r="D106" s="225"/>
      <c r="E106" s="225"/>
      <c r="F106" s="233"/>
      <c r="G106" s="233"/>
      <c r="H106" s="234"/>
      <c r="I106" s="235"/>
      <c r="J106" s="235"/>
      <c r="K106" s="299" t="str">
        <f t="shared" si="15"/>
        <v/>
      </c>
      <c r="L106" s="224"/>
      <c r="M106" s="236"/>
      <c r="N106" s="237"/>
      <c r="O106" s="236"/>
      <c r="P106" s="236"/>
      <c r="Q106" s="236"/>
      <c r="R106" s="294">
        <f t="shared" si="12"/>
        <v>0</v>
      </c>
      <c r="S106" s="111" t="str">
        <f t="shared" si="13"/>
        <v/>
      </c>
      <c r="T106" s="113" t="str">
        <f t="shared" si="14"/>
        <v/>
      </c>
      <c r="AM106" s="18"/>
      <c r="AN106" s="18"/>
    </row>
    <row r="107" spans="2:40" x14ac:dyDescent="0.25">
      <c r="B107" s="154">
        <v>83</v>
      </c>
      <c r="C107" s="298" t="str">
        <f t="shared" si="11"/>
        <v/>
      </c>
      <c r="D107" s="225"/>
      <c r="E107" s="225"/>
      <c r="F107" s="233"/>
      <c r="G107" s="233"/>
      <c r="H107" s="234"/>
      <c r="I107" s="235"/>
      <c r="J107" s="235"/>
      <c r="K107" s="299" t="str">
        <f t="shared" si="15"/>
        <v/>
      </c>
      <c r="L107" s="224"/>
      <c r="M107" s="236"/>
      <c r="N107" s="237"/>
      <c r="O107" s="236"/>
      <c r="P107" s="236"/>
      <c r="Q107" s="236"/>
      <c r="R107" s="294">
        <f t="shared" si="12"/>
        <v>0</v>
      </c>
      <c r="S107" s="111" t="str">
        <f t="shared" si="13"/>
        <v/>
      </c>
      <c r="T107" s="113" t="str">
        <f t="shared" si="14"/>
        <v/>
      </c>
      <c r="AM107" s="18"/>
      <c r="AN107" s="18"/>
    </row>
    <row r="108" spans="2:40" x14ac:dyDescent="0.25">
      <c r="B108" s="154">
        <v>84</v>
      </c>
      <c r="C108" s="298" t="str">
        <f t="shared" si="11"/>
        <v/>
      </c>
      <c r="D108" s="225"/>
      <c r="E108" s="225"/>
      <c r="F108" s="233"/>
      <c r="G108" s="233"/>
      <c r="H108" s="234"/>
      <c r="I108" s="235"/>
      <c r="J108" s="235"/>
      <c r="K108" s="299" t="str">
        <f t="shared" si="15"/>
        <v/>
      </c>
      <c r="L108" s="224"/>
      <c r="M108" s="236"/>
      <c r="N108" s="237"/>
      <c r="O108" s="236"/>
      <c r="P108" s="236"/>
      <c r="Q108" s="236"/>
      <c r="R108" s="294">
        <f t="shared" si="12"/>
        <v>0</v>
      </c>
      <c r="S108" s="111" t="str">
        <f t="shared" si="13"/>
        <v/>
      </c>
      <c r="T108" s="113" t="str">
        <f t="shared" si="14"/>
        <v/>
      </c>
      <c r="AM108" s="18"/>
      <c r="AN108" s="18"/>
    </row>
    <row r="109" spans="2:40" x14ac:dyDescent="0.25">
      <c r="B109" s="154">
        <v>85</v>
      </c>
      <c r="C109" s="298" t="str">
        <f t="shared" si="11"/>
        <v/>
      </c>
      <c r="D109" s="225"/>
      <c r="E109" s="225"/>
      <c r="F109" s="233"/>
      <c r="G109" s="233"/>
      <c r="H109" s="234"/>
      <c r="I109" s="235"/>
      <c r="J109" s="235"/>
      <c r="K109" s="299" t="str">
        <f t="shared" si="15"/>
        <v/>
      </c>
      <c r="L109" s="224"/>
      <c r="M109" s="236"/>
      <c r="N109" s="237"/>
      <c r="O109" s="236"/>
      <c r="P109" s="236"/>
      <c r="Q109" s="236"/>
      <c r="R109" s="294">
        <f t="shared" si="12"/>
        <v>0</v>
      </c>
      <c r="S109" s="111" t="str">
        <f t="shared" si="13"/>
        <v/>
      </c>
      <c r="T109" s="113" t="str">
        <f t="shared" si="14"/>
        <v/>
      </c>
      <c r="AM109" s="18"/>
      <c r="AN109" s="18"/>
    </row>
    <row r="110" spans="2:40" x14ac:dyDescent="0.25">
      <c r="B110" s="154">
        <v>86</v>
      </c>
      <c r="C110" s="298" t="str">
        <f t="shared" si="11"/>
        <v/>
      </c>
      <c r="D110" s="225"/>
      <c r="E110" s="225"/>
      <c r="F110" s="233"/>
      <c r="G110" s="233"/>
      <c r="H110" s="234"/>
      <c r="I110" s="235"/>
      <c r="J110" s="235"/>
      <c r="K110" s="299" t="str">
        <f t="shared" si="15"/>
        <v/>
      </c>
      <c r="L110" s="224"/>
      <c r="M110" s="236"/>
      <c r="N110" s="237"/>
      <c r="O110" s="236"/>
      <c r="P110" s="236"/>
      <c r="Q110" s="236"/>
      <c r="R110" s="294">
        <f t="shared" si="12"/>
        <v>0</v>
      </c>
      <c r="S110" s="111" t="str">
        <f t="shared" si="13"/>
        <v/>
      </c>
      <c r="T110" s="113" t="str">
        <f t="shared" si="14"/>
        <v/>
      </c>
      <c r="AM110" s="18"/>
      <c r="AN110" s="18"/>
    </row>
    <row r="111" spans="2:40" x14ac:dyDescent="0.25">
      <c r="B111" s="154">
        <v>87</v>
      </c>
      <c r="C111" s="298" t="str">
        <f t="shared" si="11"/>
        <v/>
      </c>
      <c r="D111" s="225"/>
      <c r="E111" s="225"/>
      <c r="F111" s="233"/>
      <c r="G111" s="233"/>
      <c r="H111" s="234"/>
      <c r="I111" s="235"/>
      <c r="J111" s="235"/>
      <c r="K111" s="299" t="str">
        <f t="shared" si="15"/>
        <v/>
      </c>
      <c r="L111" s="224"/>
      <c r="M111" s="236"/>
      <c r="N111" s="237"/>
      <c r="O111" s="236"/>
      <c r="P111" s="236"/>
      <c r="Q111" s="236"/>
      <c r="R111" s="294">
        <f t="shared" si="12"/>
        <v>0</v>
      </c>
      <c r="S111" s="111" t="str">
        <f t="shared" si="13"/>
        <v/>
      </c>
      <c r="T111" s="113" t="str">
        <f t="shared" si="14"/>
        <v/>
      </c>
      <c r="AM111" s="18"/>
      <c r="AN111" s="18"/>
    </row>
    <row r="112" spans="2:40" x14ac:dyDescent="0.25">
      <c r="B112" s="154">
        <v>88</v>
      </c>
      <c r="C112" s="298" t="str">
        <f t="shared" si="11"/>
        <v/>
      </c>
      <c r="D112" s="225"/>
      <c r="E112" s="225"/>
      <c r="F112" s="233"/>
      <c r="G112" s="233"/>
      <c r="H112" s="234"/>
      <c r="I112" s="235"/>
      <c r="J112" s="235"/>
      <c r="K112" s="299" t="str">
        <f t="shared" si="15"/>
        <v/>
      </c>
      <c r="L112" s="224"/>
      <c r="M112" s="236"/>
      <c r="N112" s="237"/>
      <c r="O112" s="236"/>
      <c r="P112" s="236"/>
      <c r="Q112" s="236"/>
      <c r="R112" s="294">
        <f t="shared" si="12"/>
        <v>0</v>
      </c>
      <c r="S112" s="111" t="str">
        <f t="shared" si="13"/>
        <v/>
      </c>
      <c r="T112" s="113" t="str">
        <f t="shared" si="14"/>
        <v/>
      </c>
      <c r="AM112" s="18"/>
      <c r="AN112" s="18"/>
    </row>
    <row r="113" spans="2:40" x14ac:dyDescent="0.25">
      <c r="B113" s="154">
        <v>89</v>
      </c>
      <c r="C113" s="298" t="str">
        <f t="shared" si="11"/>
        <v/>
      </c>
      <c r="D113" s="225"/>
      <c r="E113" s="225"/>
      <c r="F113" s="233"/>
      <c r="G113" s="233"/>
      <c r="H113" s="234"/>
      <c r="I113" s="235"/>
      <c r="J113" s="235"/>
      <c r="K113" s="299" t="str">
        <f t="shared" si="15"/>
        <v/>
      </c>
      <c r="L113" s="224"/>
      <c r="M113" s="236"/>
      <c r="N113" s="237"/>
      <c r="O113" s="236"/>
      <c r="P113" s="236"/>
      <c r="Q113" s="236"/>
      <c r="R113" s="294">
        <f t="shared" si="12"/>
        <v>0</v>
      </c>
      <c r="S113" s="111" t="str">
        <f t="shared" si="13"/>
        <v/>
      </c>
      <c r="T113" s="113" t="str">
        <f t="shared" si="14"/>
        <v/>
      </c>
      <c r="AM113" s="18"/>
      <c r="AN113" s="18"/>
    </row>
    <row r="114" spans="2:40" x14ac:dyDescent="0.25">
      <c r="B114" s="154">
        <v>90</v>
      </c>
      <c r="C114" s="298" t="str">
        <f t="shared" si="11"/>
        <v/>
      </c>
      <c r="D114" s="225"/>
      <c r="E114" s="225"/>
      <c r="F114" s="233"/>
      <c r="G114" s="233"/>
      <c r="H114" s="234"/>
      <c r="I114" s="235"/>
      <c r="J114" s="235"/>
      <c r="K114" s="299" t="str">
        <f t="shared" si="15"/>
        <v/>
      </c>
      <c r="L114" s="224"/>
      <c r="M114" s="236"/>
      <c r="N114" s="237"/>
      <c r="O114" s="236"/>
      <c r="P114" s="236"/>
      <c r="Q114" s="236"/>
      <c r="R114" s="294">
        <f t="shared" si="12"/>
        <v>0</v>
      </c>
      <c r="S114" s="111" t="str">
        <f t="shared" si="13"/>
        <v/>
      </c>
      <c r="T114" s="113" t="str">
        <f t="shared" si="14"/>
        <v/>
      </c>
      <c r="AM114" s="18"/>
      <c r="AN114" s="18"/>
    </row>
    <row r="115" spans="2:40" x14ac:dyDescent="0.25">
      <c r="B115" s="154">
        <v>91</v>
      </c>
      <c r="C115" s="298" t="str">
        <f t="shared" si="11"/>
        <v/>
      </c>
      <c r="D115" s="225"/>
      <c r="E115" s="225"/>
      <c r="F115" s="233"/>
      <c r="G115" s="233"/>
      <c r="H115" s="234"/>
      <c r="I115" s="235"/>
      <c r="J115" s="235"/>
      <c r="K115" s="299" t="str">
        <f t="shared" si="15"/>
        <v/>
      </c>
      <c r="L115" s="224"/>
      <c r="M115" s="236"/>
      <c r="N115" s="237"/>
      <c r="O115" s="236"/>
      <c r="P115" s="236"/>
      <c r="Q115" s="236"/>
      <c r="R115" s="294">
        <f t="shared" si="12"/>
        <v>0</v>
      </c>
      <c r="S115" s="111" t="str">
        <f t="shared" si="13"/>
        <v/>
      </c>
      <c r="T115" s="113" t="str">
        <f t="shared" si="14"/>
        <v/>
      </c>
      <c r="AM115" s="18"/>
      <c r="AN115" s="18"/>
    </row>
    <row r="116" spans="2:40" x14ac:dyDescent="0.25">
      <c r="B116" s="154">
        <v>92</v>
      </c>
      <c r="C116" s="298" t="str">
        <f t="shared" si="11"/>
        <v/>
      </c>
      <c r="D116" s="225"/>
      <c r="E116" s="225"/>
      <c r="F116" s="233"/>
      <c r="G116" s="233"/>
      <c r="H116" s="234"/>
      <c r="I116" s="235"/>
      <c r="J116" s="235"/>
      <c r="K116" s="299" t="str">
        <f t="shared" si="15"/>
        <v/>
      </c>
      <c r="L116" s="224"/>
      <c r="M116" s="236"/>
      <c r="N116" s="237"/>
      <c r="O116" s="236"/>
      <c r="P116" s="236"/>
      <c r="Q116" s="236"/>
      <c r="R116" s="294">
        <f t="shared" si="12"/>
        <v>0</v>
      </c>
      <c r="S116" s="111" t="str">
        <f t="shared" si="13"/>
        <v/>
      </c>
      <c r="T116" s="113" t="str">
        <f t="shared" si="14"/>
        <v/>
      </c>
      <c r="AM116" s="18"/>
      <c r="AN116" s="18"/>
    </row>
    <row r="117" spans="2:40" x14ac:dyDescent="0.25">
      <c r="B117" s="154">
        <v>93</v>
      </c>
      <c r="C117" s="298" t="str">
        <f t="shared" si="11"/>
        <v/>
      </c>
      <c r="D117" s="225"/>
      <c r="E117" s="225"/>
      <c r="F117" s="233"/>
      <c r="G117" s="233"/>
      <c r="H117" s="234"/>
      <c r="I117" s="235"/>
      <c r="J117" s="235"/>
      <c r="K117" s="299" t="str">
        <f t="shared" si="15"/>
        <v/>
      </c>
      <c r="L117" s="224"/>
      <c r="M117" s="236"/>
      <c r="N117" s="237"/>
      <c r="O117" s="236"/>
      <c r="P117" s="236"/>
      <c r="Q117" s="236"/>
      <c r="R117" s="294">
        <f t="shared" si="12"/>
        <v>0</v>
      </c>
      <c r="S117" s="111" t="str">
        <f t="shared" si="13"/>
        <v/>
      </c>
      <c r="T117" s="113" t="str">
        <f t="shared" si="14"/>
        <v/>
      </c>
      <c r="AM117" s="18"/>
      <c r="AN117" s="18"/>
    </row>
    <row r="118" spans="2:40" x14ac:dyDescent="0.25">
      <c r="B118" s="154">
        <v>94</v>
      </c>
      <c r="C118" s="298" t="str">
        <f t="shared" si="11"/>
        <v/>
      </c>
      <c r="D118" s="225"/>
      <c r="E118" s="225"/>
      <c r="F118" s="233"/>
      <c r="G118" s="233"/>
      <c r="H118" s="234"/>
      <c r="I118" s="235"/>
      <c r="J118" s="235"/>
      <c r="K118" s="299" t="str">
        <f t="shared" si="15"/>
        <v/>
      </c>
      <c r="L118" s="224"/>
      <c r="M118" s="236"/>
      <c r="N118" s="237"/>
      <c r="O118" s="236"/>
      <c r="P118" s="236"/>
      <c r="Q118" s="236"/>
      <c r="R118" s="294">
        <f t="shared" si="12"/>
        <v>0</v>
      </c>
      <c r="S118" s="111" t="str">
        <f t="shared" si="13"/>
        <v/>
      </c>
      <c r="T118" s="113" t="str">
        <f t="shared" si="14"/>
        <v/>
      </c>
      <c r="AM118" s="18"/>
      <c r="AN118" s="18"/>
    </row>
    <row r="119" spans="2:40" x14ac:dyDescent="0.25">
      <c r="B119" s="154">
        <v>95</v>
      </c>
      <c r="C119" s="298" t="str">
        <f t="shared" si="11"/>
        <v/>
      </c>
      <c r="D119" s="225"/>
      <c r="E119" s="225"/>
      <c r="F119" s="233"/>
      <c r="G119" s="233"/>
      <c r="H119" s="234"/>
      <c r="I119" s="235"/>
      <c r="J119" s="235"/>
      <c r="K119" s="299" t="str">
        <f t="shared" si="15"/>
        <v/>
      </c>
      <c r="L119" s="224"/>
      <c r="M119" s="236"/>
      <c r="N119" s="237"/>
      <c r="O119" s="236"/>
      <c r="P119" s="236"/>
      <c r="Q119" s="236"/>
      <c r="R119" s="294">
        <f t="shared" si="12"/>
        <v>0</v>
      </c>
      <c r="S119" s="111" t="str">
        <f t="shared" si="13"/>
        <v/>
      </c>
      <c r="T119" s="113" t="str">
        <f t="shared" si="14"/>
        <v/>
      </c>
      <c r="AM119" s="18"/>
      <c r="AN119" s="18"/>
    </row>
    <row r="120" spans="2:40" x14ac:dyDescent="0.25">
      <c r="B120" s="154">
        <v>96</v>
      </c>
      <c r="C120" s="298" t="str">
        <f t="shared" si="11"/>
        <v/>
      </c>
      <c r="D120" s="225"/>
      <c r="E120" s="225"/>
      <c r="F120" s="233"/>
      <c r="G120" s="233"/>
      <c r="H120" s="234"/>
      <c r="I120" s="235"/>
      <c r="J120" s="235"/>
      <c r="K120" s="299" t="str">
        <f t="shared" si="15"/>
        <v/>
      </c>
      <c r="L120" s="224"/>
      <c r="M120" s="236"/>
      <c r="N120" s="237"/>
      <c r="O120" s="236"/>
      <c r="P120" s="236"/>
      <c r="Q120" s="236"/>
      <c r="R120" s="294">
        <f t="shared" si="12"/>
        <v>0</v>
      </c>
      <c r="S120" s="111" t="str">
        <f t="shared" si="13"/>
        <v/>
      </c>
      <c r="T120" s="113" t="str">
        <f t="shared" si="14"/>
        <v/>
      </c>
      <c r="AM120" s="18"/>
      <c r="AN120" s="18"/>
    </row>
    <row r="121" spans="2:40" x14ac:dyDescent="0.25">
      <c r="B121" s="154">
        <v>97</v>
      </c>
      <c r="C121" s="298" t="str">
        <f t="shared" si="11"/>
        <v/>
      </c>
      <c r="D121" s="225"/>
      <c r="E121" s="225"/>
      <c r="F121" s="233"/>
      <c r="G121" s="233"/>
      <c r="H121" s="234"/>
      <c r="I121" s="235"/>
      <c r="J121" s="235"/>
      <c r="K121" s="299" t="str">
        <f t="shared" si="15"/>
        <v/>
      </c>
      <c r="L121" s="224"/>
      <c r="M121" s="236"/>
      <c r="N121" s="237"/>
      <c r="O121" s="236"/>
      <c r="P121" s="236"/>
      <c r="Q121" s="236"/>
      <c r="R121" s="294">
        <f t="shared" si="12"/>
        <v>0</v>
      </c>
      <c r="S121" s="111" t="str">
        <f t="shared" si="13"/>
        <v/>
      </c>
      <c r="T121" s="113" t="str">
        <f t="shared" si="14"/>
        <v/>
      </c>
      <c r="AM121" s="18"/>
      <c r="AN121" s="18"/>
    </row>
    <row r="122" spans="2:40" x14ac:dyDescent="0.25">
      <c r="B122" s="154">
        <v>98</v>
      </c>
      <c r="C122" s="298" t="str">
        <f t="shared" si="11"/>
        <v/>
      </c>
      <c r="D122" s="225"/>
      <c r="E122" s="225"/>
      <c r="F122" s="233"/>
      <c r="G122" s="233"/>
      <c r="H122" s="234"/>
      <c r="I122" s="235"/>
      <c r="J122" s="235"/>
      <c r="K122" s="299" t="str">
        <f t="shared" si="15"/>
        <v/>
      </c>
      <c r="L122" s="224"/>
      <c r="M122" s="236"/>
      <c r="N122" s="237"/>
      <c r="O122" s="236"/>
      <c r="P122" s="236"/>
      <c r="Q122" s="236"/>
      <c r="R122" s="294">
        <f t="shared" si="12"/>
        <v>0</v>
      </c>
      <c r="S122" s="111" t="str">
        <f t="shared" si="13"/>
        <v/>
      </c>
      <c r="T122" s="113" t="str">
        <f t="shared" si="14"/>
        <v/>
      </c>
      <c r="AM122" s="18"/>
      <c r="AN122" s="18"/>
    </row>
    <row r="123" spans="2:40" x14ac:dyDescent="0.25">
      <c r="B123" s="154">
        <v>99</v>
      </c>
      <c r="C123" s="298" t="str">
        <f t="shared" si="11"/>
        <v/>
      </c>
      <c r="D123" s="225"/>
      <c r="E123" s="225"/>
      <c r="F123" s="233"/>
      <c r="G123" s="233"/>
      <c r="H123" s="234"/>
      <c r="I123" s="235"/>
      <c r="J123" s="235"/>
      <c r="K123" s="299" t="str">
        <f t="shared" si="15"/>
        <v/>
      </c>
      <c r="L123" s="224"/>
      <c r="M123" s="236"/>
      <c r="N123" s="237"/>
      <c r="O123" s="236"/>
      <c r="P123" s="236"/>
      <c r="Q123" s="236"/>
      <c r="R123" s="294">
        <f t="shared" si="12"/>
        <v>0</v>
      </c>
      <c r="S123" s="111" t="str">
        <f t="shared" si="13"/>
        <v/>
      </c>
      <c r="T123" s="113" t="str">
        <f t="shared" si="14"/>
        <v/>
      </c>
      <c r="AM123" s="18"/>
      <c r="AN123" s="18"/>
    </row>
    <row r="124" spans="2:40" x14ac:dyDescent="0.25">
      <c r="B124" s="154">
        <v>100</v>
      </c>
      <c r="C124" s="298" t="str">
        <f t="shared" si="11"/>
        <v/>
      </c>
      <c r="D124" s="225"/>
      <c r="E124" s="225"/>
      <c r="F124" s="233"/>
      <c r="G124" s="233"/>
      <c r="H124" s="234"/>
      <c r="I124" s="235"/>
      <c r="J124" s="235"/>
      <c r="K124" s="299" t="str">
        <f t="shared" si="15"/>
        <v/>
      </c>
      <c r="L124" s="224"/>
      <c r="M124" s="236"/>
      <c r="N124" s="237"/>
      <c r="O124" s="236"/>
      <c r="P124" s="236"/>
      <c r="Q124" s="236"/>
      <c r="R124" s="294">
        <f t="shared" si="12"/>
        <v>0</v>
      </c>
      <c r="S124" s="111" t="str">
        <f t="shared" si="13"/>
        <v/>
      </c>
      <c r="T124" s="113" t="str">
        <f t="shared" si="14"/>
        <v/>
      </c>
      <c r="AM124" s="18"/>
      <c r="AN124" s="18"/>
    </row>
    <row r="125" spans="2:40" x14ac:dyDescent="0.25">
      <c r="B125" s="154">
        <v>101</v>
      </c>
      <c r="C125" s="298" t="str">
        <f t="shared" si="11"/>
        <v/>
      </c>
      <c r="D125" s="225"/>
      <c r="E125" s="225"/>
      <c r="F125" s="233"/>
      <c r="G125" s="233"/>
      <c r="H125" s="234"/>
      <c r="I125" s="235"/>
      <c r="J125" s="235"/>
      <c r="K125" s="299" t="str">
        <f t="shared" si="15"/>
        <v/>
      </c>
      <c r="L125" s="224"/>
      <c r="M125" s="236"/>
      <c r="N125" s="237"/>
      <c r="O125" s="236"/>
      <c r="P125" s="236"/>
      <c r="Q125" s="236"/>
      <c r="R125" s="294">
        <f t="shared" si="12"/>
        <v>0</v>
      </c>
      <c r="S125" s="111" t="str">
        <f t="shared" si="13"/>
        <v/>
      </c>
      <c r="T125" s="113" t="str">
        <f t="shared" si="14"/>
        <v/>
      </c>
      <c r="AM125" s="18"/>
      <c r="AN125" s="18"/>
    </row>
    <row r="126" spans="2:40" x14ac:dyDescent="0.25">
      <c r="B126" s="154">
        <v>102</v>
      </c>
      <c r="C126" s="298" t="str">
        <f t="shared" si="11"/>
        <v/>
      </c>
      <c r="D126" s="225"/>
      <c r="E126" s="225"/>
      <c r="F126" s="233"/>
      <c r="G126" s="233"/>
      <c r="H126" s="234"/>
      <c r="I126" s="235"/>
      <c r="J126" s="235"/>
      <c r="K126" s="299" t="str">
        <f t="shared" si="15"/>
        <v/>
      </c>
      <c r="L126" s="224"/>
      <c r="M126" s="236"/>
      <c r="N126" s="237"/>
      <c r="O126" s="236"/>
      <c r="P126" s="236"/>
      <c r="Q126" s="236"/>
      <c r="R126" s="294">
        <f t="shared" si="12"/>
        <v>0</v>
      </c>
      <c r="S126" s="111" t="str">
        <f t="shared" si="13"/>
        <v/>
      </c>
      <c r="T126" s="113" t="str">
        <f t="shared" si="14"/>
        <v/>
      </c>
      <c r="AM126" s="18"/>
      <c r="AN126" s="18"/>
    </row>
    <row r="127" spans="2:40" x14ac:dyDescent="0.25">
      <c r="B127" s="154">
        <v>103</v>
      </c>
      <c r="C127" s="298" t="str">
        <f t="shared" si="11"/>
        <v/>
      </c>
      <c r="D127" s="225"/>
      <c r="E127" s="225"/>
      <c r="F127" s="233"/>
      <c r="G127" s="233"/>
      <c r="H127" s="234"/>
      <c r="I127" s="235"/>
      <c r="J127" s="235"/>
      <c r="K127" s="299" t="str">
        <f t="shared" si="15"/>
        <v/>
      </c>
      <c r="L127" s="224"/>
      <c r="M127" s="236"/>
      <c r="N127" s="237"/>
      <c r="O127" s="236"/>
      <c r="P127" s="236"/>
      <c r="Q127" s="236"/>
      <c r="R127" s="294">
        <f t="shared" si="12"/>
        <v>0</v>
      </c>
      <c r="S127" s="111" t="str">
        <f t="shared" si="13"/>
        <v/>
      </c>
      <c r="T127" s="113" t="str">
        <f t="shared" si="14"/>
        <v/>
      </c>
      <c r="AM127" s="18"/>
      <c r="AN127" s="18"/>
    </row>
    <row r="128" spans="2:40" x14ac:dyDescent="0.25">
      <c r="B128" s="154">
        <v>104</v>
      </c>
      <c r="C128" s="298" t="str">
        <f t="shared" si="11"/>
        <v/>
      </c>
      <c r="D128" s="225"/>
      <c r="E128" s="225"/>
      <c r="F128" s="233"/>
      <c r="G128" s="233"/>
      <c r="H128" s="234"/>
      <c r="I128" s="235"/>
      <c r="J128" s="235"/>
      <c r="K128" s="299" t="str">
        <f t="shared" si="15"/>
        <v/>
      </c>
      <c r="L128" s="224"/>
      <c r="M128" s="236"/>
      <c r="N128" s="237"/>
      <c r="O128" s="236"/>
      <c r="P128" s="236"/>
      <c r="Q128" s="236"/>
      <c r="R128" s="294">
        <f t="shared" si="12"/>
        <v>0</v>
      </c>
      <c r="S128" s="111" t="str">
        <f t="shared" si="13"/>
        <v/>
      </c>
      <c r="T128" s="113" t="str">
        <f t="shared" si="14"/>
        <v/>
      </c>
      <c r="AM128" s="18"/>
      <c r="AN128" s="18"/>
    </row>
    <row r="129" spans="2:40" x14ac:dyDescent="0.25">
      <c r="B129" s="154">
        <v>105</v>
      </c>
      <c r="C129" s="298" t="str">
        <f t="shared" si="11"/>
        <v/>
      </c>
      <c r="D129" s="225"/>
      <c r="E129" s="225"/>
      <c r="F129" s="233"/>
      <c r="G129" s="233"/>
      <c r="H129" s="234"/>
      <c r="I129" s="235"/>
      <c r="J129" s="235"/>
      <c r="K129" s="299" t="str">
        <f t="shared" si="15"/>
        <v/>
      </c>
      <c r="L129" s="224"/>
      <c r="M129" s="236"/>
      <c r="N129" s="237"/>
      <c r="O129" s="236"/>
      <c r="P129" s="236"/>
      <c r="Q129" s="236"/>
      <c r="R129" s="294">
        <f t="shared" si="12"/>
        <v>0</v>
      </c>
      <c r="S129" s="111" t="str">
        <f t="shared" si="13"/>
        <v/>
      </c>
      <c r="T129" s="113" t="str">
        <f t="shared" si="14"/>
        <v/>
      </c>
      <c r="AM129" s="18"/>
      <c r="AN129" s="18"/>
    </row>
    <row r="130" spans="2:40" x14ac:dyDescent="0.25">
      <c r="B130" s="154">
        <v>106</v>
      </c>
      <c r="C130" s="298" t="str">
        <f t="shared" ref="C130:C133" si="16">IF(AND(NOT(COUNTA(D130:J130)),(NOT(COUNTA(L130:Q130)))),"",VLOOKUP($D$9,Info_County_Code,2,FALSE))</f>
        <v/>
      </c>
      <c r="D130" s="225"/>
      <c r="E130" s="225"/>
      <c r="F130" s="233"/>
      <c r="G130" s="233"/>
      <c r="H130" s="234"/>
      <c r="I130" s="235"/>
      <c r="J130" s="235"/>
      <c r="K130" s="299" t="str">
        <f t="shared" si="15"/>
        <v/>
      </c>
      <c r="L130" s="224"/>
      <c r="M130" s="236"/>
      <c r="N130" s="237"/>
      <c r="O130" s="236"/>
      <c r="P130" s="236"/>
      <c r="Q130" s="236"/>
      <c r="R130" s="294">
        <f t="shared" ref="R130:R133" si="17">SUM(L130:Q130)</f>
        <v>0</v>
      </c>
      <c r="S130" s="111" t="str">
        <f t="shared" si="13"/>
        <v/>
      </c>
      <c r="T130" s="113" t="str">
        <f t="shared" ref="T130:T133" si="18">IF(AND(F130="Standalone",NOT(S130=1)),"ERROR",IF(AND(G130="Combined Summary",NOT(S130=1)),"ERROR",""))</f>
        <v/>
      </c>
      <c r="AM130" s="18"/>
      <c r="AN130" s="18"/>
    </row>
    <row r="131" spans="2:40" x14ac:dyDescent="0.25">
      <c r="B131" s="154">
        <v>107</v>
      </c>
      <c r="C131" s="298" t="str">
        <f t="shared" si="16"/>
        <v/>
      </c>
      <c r="D131" s="225"/>
      <c r="E131" s="225"/>
      <c r="F131" s="233"/>
      <c r="G131" s="233"/>
      <c r="H131" s="234"/>
      <c r="I131" s="235"/>
      <c r="J131" s="235"/>
      <c r="K131" s="299" t="str">
        <f t="shared" si="15"/>
        <v/>
      </c>
      <c r="L131" s="224"/>
      <c r="M131" s="236"/>
      <c r="N131" s="237"/>
      <c r="O131" s="236"/>
      <c r="P131" s="236"/>
      <c r="Q131" s="236"/>
      <c r="R131" s="294">
        <f t="shared" si="17"/>
        <v>0</v>
      </c>
      <c r="S131" s="111" t="str">
        <f t="shared" si="13"/>
        <v/>
      </c>
      <c r="T131" s="113" t="str">
        <f t="shared" si="18"/>
        <v/>
      </c>
      <c r="AM131" s="18"/>
      <c r="AN131" s="18"/>
    </row>
    <row r="132" spans="2:40" x14ac:dyDescent="0.25">
      <c r="B132" s="154">
        <v>108</v>
      </c>
      <c r="C132" s="298" t="str">
        <f t="shared" si="16"/>
        <v/>
      </c>
      <c r="D132" s="225"/>
      <c r="E132" s="225"/>
      <c r="F132" s="233"/>
      <c r="G132" s="233"/>
      <c r="H132" s="234"/>
      <c r="I132" s="235"/>
      <c r="J132" s="235"/>
      <c r="K132" s="299" t="str">
        <f t="shared" si="15"/>
        <v/>
      </c>
      <c r="L132" s="224"/>
      <c r="M132" s="236"/>
      <c r="N132" s="237"/>
      <c r="O132" s="236"/>
      <c r="P132" s="236"/>
      <c r="Q132" s="236"/>
      <c r="R132" s="294">
        <f t="shared" si="17"/>
        <v>0</v>
      </c>
      <c r="S132" s="111" t="str">
        <f t="shared" si="13"/>
        <v/>
      </c>
      <c r="T132" s="113" t="str">
        <f t="shared" si="18"/>
        <v/>
      </c>
      <c r="AM132" s="18"/>
      <c r="AN132" s="18"/>
    </row>
    <row r="133" spans="2:40" x14ac:dyDescent="0.25">
      <c r="B133" s="154">
        <v>109</v>
      </c>
      <c r="C133" s="298" t="str">
        <f t="shared" si="16"/>
        <v/>
      </c>
      <c r="D133" s="225"/>
      <c r="E133" s="225"/>
      <c r="F133" s="233"/>
      <c r="G133" s="233"/>
      <c r="H133" s="234"/>
      <c r="I133" s="235"/>
      <c r="J133" s="235"/>
      <c r="K133" s="299" t="str">
        <f t="shared" si="15"/>
        <v/>
      </c>
      <c r="L133" s="224"/>
      <c r="M133" s="236"/>
      <c r="N133" s="237"/>
      <c r="O133" s="236"/>
      <c r="P133" s="236"/>
      <c r="Q133" s="236"/>
      <c r="R133" s="294">
        <f t="shared" si="17"/>
        <v>0</v>
      </c>
      <c r="S133" s="111" t="str">
        <f t="shared" si="13"/>
        <v/>
      </c>
      <c r="T133" s="113" t="str">
        <f t="shared" si="18"/>
        <v/>
      </c>
      <c r="AM133" s="18"/>
      <c r="AN133" s="18"/>
    </row>
    <row r="134" spans="2:40" hidden="1" x14ac:dyDescent="0.25">
      <c r="B134" s="21"/>
      <c r="C134" s="18"/>
    </row>
  </sheetData>
  <sheetProtection algorithmName="SHA-512" hashValue="P8yJXcQXsc3zsy2TOSgjWxlqJl8eyhMRPLHKfOIn31qKDiXFrtJtSAjI4kL/YD+FmvbIm0JClKL3oED0JzAeKw==" saltValue="VSsrJqnFnBVlCA0qEW7Glw==" spinCount="100000" sheet="1" objects="1" scenarios="1" selectLockedCells="1"/>
  <customSheetViews>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25" workbookViewId="0">
      <selection activeCell="A28" sqref="A28"/>
    </sheetView>
  </sheetViews>
  <sheetFormatPr defaultColWidth="0" defaultRowHeight="15" zeroHeight="1" x14ac:dyDescent="0.25"/>
  <cols>
    <col min="1" max="1" width="128" style="207" customWidth="1"/>
    <col min="2" max="3" width="9.140625" style="207" hidden="1" customWidth="1"/>
    <col min="4"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208" t="s">
        <v>420</v>
      </c>
    </row>
    <row r="5" spans="1:1" ht="15.75" x14ac:dyDescent="0.25">
      <c r="A5" s="208" t="s">
        <v>421</v>
      </c>
    </row>
    <row r="6" spans="1:1" ht="15.75" x14ac:dyDescent="0.25">
      <c r="A6" s="208" t="s">
        <v>422</v>
      </c>
    </row>
    <row r="7" spans="1:1" ht="15.75" x14ac:dyDescent="0.25">
      <c r="A7" s="208" t="s">
        <v>576</v>
      </c>
    </row>
    <row r="8" spans="1:1" ht="45.75" x14ac:dyDescent="0.25">
      <c r="A8" s="208" t="s">
        <v>423</v>
      </c>
    </row>
    <row r="9" spans="1:1" ht="15.75" x14ac:dyDescent="0.25">
      <c r="A9" s="208" t="s">
        <v>411</v>
      </c>
    </row>
    <row r="10" spans="1:1" ht="15.75" x14ac:dyDescent="0.25">
      <c r="A10" s="208" t="s">
        <v>424</v>
      </c>
    </row>
    <row r="11" spans="1:1" ht="15.75" x14ac:dyDescent="0.25">
      <c r="A11" s="208" t="s">
        <v>425</v>
      </c>
    </row>
    <row r="12" spans="1:1" ht="15.75" x14ac:dyDescent="0.25">
      <c r="A12" s="208" t="s">
        <v>426</v>
      </c>
    </row>
    <row r="13" spans="1:1" ht="15.75" x14ac:dyDescent="0.25">
      <c r="A13" s="208" t="s">
        <v>582</v>
      </c>
    </row>
    <row r="14" spans="1:1" ht="15.75" x14ac:dyDescent="0.25">
      <c r="A14" s="208" t="s">
        <v>427</v>
      </c>
    </row>
    <row r="15" spans="1:1" ht="15.75" x14ac:dyDescent="0.25">
      <c r="A15" s="208" t="s">
        <v>406</v>
      </c>
    </row>
    <row r="16" spans="1:1" ht="135.75" x14ac:dyDescent="0.25">
      <c r="A16" s="208" t="s">
        <v>428</v>
      </c>
    </row>
    <row r="17" spans="1:1" ht="15.75" x14ac:dyDescent="0.25">
      <c r="A17" s="208" t="s">
        <v>429</v>
      </c>
    </row>
    <row r="18" spans="1:1" ht="15.75" x14ac:dyDescent="0.25">
      <c r="A18" s="208" t="s">
        <v>430</v>
      </c>
    </row>
    <row r="19" spans="1:1" ht="15.75" x14ac:dyDescent="0.25">
      <c r="A19" s="208" t="s">
        <v>587</v>
      </c>
    </row>
    <row r="20" spans="1:1" ht="15.75" x14ac:dyDescent="0.25">
      <c r="A20" s="208" t="s">
        <v>431</v>
      </c>
    </row>
    <row r="21" spans="1:1" ht="15.75" x14ac:dyDescent="0.25">
      <c r="A21" s="208" t="s">
        <v>432</v>
      </c>
    </row>
    <row r="22" spans="1:1" ht="60.75" x14ac:dyDescent="0.25">
      <c r="A22" s="208" t="s">
        <v>601</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438</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60.75" x14ac:dyDescent="0.25">
      <c r="A34" s="208" t="s">
        <v>623</v>
      </c>
    </row>
    <row r="35" spans="1:1" ht="15.75" x14ac:dyDescent="0.25">
      <c r="A35" s="208" t="s">
        <v>324</v>
      </c>
    </row>
    <row r="36" spans="1:1" ht="15.75" x14ac:dyDescent="0.25">
      <c r="A36" s="208" t="s">
        <v>398</v>
      </c>
    </row>
    <row r="37" spans="1:1" ht="15.75" x14ac:dyDescent="0.25">
      <c r="A37" s="208" t="s">
        <v>397</v>
      </c>
    </row>
    <row r="38" spans="1:1" ht="15.75" x14ac:dyDescent="0.25">
      <c r="A38" s="208" t="s">
        <v>396</v>
      </c>
    </row>
    <row r="39" spans="1:1" ht="15.75" x14ac:dyDescent="0.25">
      <c r="A39" s="208" t="s">
        <v>624</v>
      </c>
    </row>
    <row r="40" spans="1:1" ht="15.75" x14ac:dyDescent="0.25">
      <c r="A40" s="322" t="s">
        <v>764</v>
      </c>
    </row>
    <row r="41" spans="1:1" ht="15.75" x14ac:dyDescent="0.25">
      <c r="A41" s="322" t="s">
        <v>765</v>
      </c>
    </row>
    <row r="42" spans="1:1" ht="15.75" x14ac:dyDescent="0.25">
      <c r="A42" s="322" t="s">
        <v>766</v>
      </c>
    </row>
    <row r="43" spans="1:1" ht="15.75" x14ac:dyDescent="0.25">
      <c r="A43" s="322" t="s">
        <v>767</v>
      </c>
    </row>
    <row r="44" spans="1:1" ht="15.75" x14ac:dyDescent="0.25">
      <c r="A44" s="322" t="s">
        <v>625</v>
      </c>
    </row>
    <row r="45" spans="1:1" ht="15.75" x14ac:dyDescent="0.25">
      <c r="A45" s="208" t="s">
        <v>626</v>
      </c>
    </row>
    <row r="46" spans="1:1" ht="15.75" x14ac:dyDescent="0.25">
      <c r="A46" s="208" t="s">
        <v>627</v>
      </c>
    </row>
    <row r="47" spans="1:1" ht="15.75" x14ac:dyDescent="0.25">
      <c r="A47" s="208" t="s">
        <v>628</v>
      </c>
    </row>
    <row r="48" spans="1:1" ht="15.75" x14ac:dyDescent="0.25">
      <c r="A48" s="208" t="s">
        <v>629</v>
      </c>
    </row>
    <row r="49" spans="1:1" ht="15.75" x14ac:dyDescent="0.25">
      <c r="A49" s="208" t="s">
        <v>630</v>
      </c>
    </row>
    <row r="50" spans="1:1" ht="15.75" x14ac:dyDescent="0.25">
      <c r="A50" s="208" t="s">
        <v>631</v>
      </c>
    </row>
    <row r="51" spans="1:1" ht="105.75" x14ac:dyDescent="0.25">
      <c r="A51" s="208" t="s">
        <v>632</v>
      </c>
    </row>
    <row r="52" spans="1:1" ht="30.75" x14ac:dyDescent="0.25">
      <c r="A52" s="326" t="s">
        <v>780</v>
      </c>
    </row>
    <row r="53" spans="1:1" ht="45.75" x14ac:dyDescent="0.25">
      <c r="A53" s="208" t="s">
        <v>633</v>
      </c>
    </row>
    <row r="54" spans="1:1" ht="90.75" x14ac:dyDescent="0.25">
      <c r="A54" s="208" t="s">
        <v>634</v>
      </c>
    </row>
    <row r="55" spans="1:1" ht="75" x14ac:dyDescent="0.25">
      <c r="A55" s="323" t="s">
        <v>635</v>
      </c>
    </row>
    <row r="56" spans="1:1" ht="60.75" x14ac:dyDescent="0.25">
      <c r="A56" s="208" t="s">
        <v>636</v>
      </c>
    </row>
    <row r="57" spans="1:1" ht="105.75" x14ac:dyDescent="0.25">
      <c r="A57" s="208" t="s">
        <v>637</v>
      </c>
    </row>
    <row r="58" spans="1:1" ht="30.75" x14ac:dyDescent="0.25">
      <c r="A58" s="208" t="s">
        <v>638</v>
      </c>
    </row>
    <row r="59" spans="1:1" ht="60.75" x14ac:dyDescent="0.25">
      <c r="A59" s="208" t="s">
        <v>639</v>
      </c>
    </row>
    <row r="60" spans="1:1" ht="82.5" customHeight="1" x14ac:dyDescent="0.25">
      <c r="A60" s="208" t="s">
        <v>640</v>
      </c>
    </row>
    <row r="61" spans="1:1" ht="45.75" x14ac:dyDescent="0.25">
      <c r="A61" s="208" t="s">
        <v>641</v>
      </c>
    </row>
    <row r="62" spans="1:1" ht="45.75" x14ac:dyDescent="0.25">
      <c r="A62" s="208" t="s">
        <v>642</v>
      </c>
    </row>
    <row r="63" spans="1:1" ht="45.75" x14ac:dyDescent="0.25">
      <c r="A63" s="324" t="s">
        <v>743</v>
      </c>
    </row>
    <row r="64" spans="1:1" ht="45.75" x14ac:dyDescent="0.25">
      <c r="A64" s="327" t="s">
        <v>719</v>
      </c>
    </row>
    <row r="65" spans="1:1" ht="45.75" x14ac:dyDescent="0.25">
      <c r="A65" s="327" t="s">
        <v>720</v>
      </c>
    </row>
    <row r="66" spans="1:1" ht="45.75" x14ac:dyDescent="0.25">
      <c r="A66" s="327" t="s">
        <v>721</v>
      </c>
    </row>
    <row r="67" spans="1:1" ht="30.75" x14ac:dyDescent="0.25">
      <c r="A67" s="208" t="s">
        <v>643</v>
      </c>
    </row>
    <row r="68" spans="1:1" ht="31.5" x14ac:dyDescent="0.25">
      <c r="A68" s="208" t="s">
        <v>644</v>
      </c>
    </row>
    <row r="69" spans="1:1" ht="15.75" hidden="1" x14ac:dyDescent="0.25">
      <c r="A69" s="20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E26" zoomScale="74" zoomScaleNormal="100" zoomScaleSheetLayoutView="40" workbookViewId="0">
      <selection activeCell="H18" sqref="H18"/>
    </sheetView>
  </sheetViews>
  <sheetFormatPr defaultColWidth="0" defaultRowHeight="15" zeroHeight="1" x14ac:dyDescent="0.2"/>
  <cols>
    <col min="1" max="1" width="2.7109375" style="18" customWidth="1"/>
    <col min="2" max="2" width="6.7109375" style="18" customWidth="1"/>
    <col min="3" max="3" width="9.5703125" style="18" customWidth="1"/>
    <col min="4" max="4" width="9.42578125" style="18" bestFit="1" customWidth="1"/>
    <col min="5" max="5" width="55.140625" style="18" customWidth="1"/>
    <col min="6" max="7" width="17.7109375" style="18" customWidth="1"/>
    <col min="8" max="8" width="31" style="18" bestFit="1" customWidth="1"/>
    <col min="9" max="9" width="24.85546875" style="18" customWidth="1"/>
    <col min="10" max="10" width="24.42578125" style="18" bestFit="1" customWidth="1"/>
    <col min="11" max="11" width="24.42578125" style="18" customWidth="1"/>
    <col min="12" max="12" width="25.140625" style="18" bestFit="1" customWidth="1"/>
    <col min="13" max="13" width="26.5703125" style="18" customWidth="1"/>
    <col min="14" max="14" width="21.140625" style="18" bestFit="1" customWidth="1"/>
    <col min="15" max="15" width="20.140625" style="18" bestFit="1" customWidth="1"/>
    <col min="16" max="16" width="20.140625" style="18" customWidth="1"/>
    <col min="17" max="17" width="17.7109375" style="18" customWidth="1"/>
    <col min="18" max="18" width="18" style="18" bestFit="1" customWidth="1"/>
    <col min="19" max="16384" width="9.140625" style="18" hidden="1"/>
  </cols>
  <sheetData>
    <row r="1" spans="1:18" x14ac:dyDescent="0.2">
      <c r="A1" s="212" t="s">
        <v>755</v>
      </c>
      <c r="B1" s="86" t="s">
        <v>270</v>
      </c>
      <c r="E1" s="108"/>
      <c r="I1" s="108"/>
      <c r="L1" s="108"/>
      <c r="Q1" s="108" t="s">
        <v>268</v>
      </c>
    </row>
    <row r="2" spans="1:18" ht="15.75" thickBot="1" x14ac:dyDescent="0.25">
      <c r="B2" s="213" t="s">
        <v>269</v>
      </c>
      <c r="C2" s="32"/>
      <c r="D2" s="32"/>
      <c r="E2" s="115"/>
      <c r="F2" s="32"/>
      <c r="G2" s="32"/>
      <c r="H2" s="32"/>
      <c r="I2" s="115"/>
      <c r="J2" s="32"/>
      <c r="K2" s="32"/>
      <c r="L2" s="115"/>
      <c r="M2" s="32"/>
      <c r="N2" s="32"/>
      <c r="O2" s="32"/>
      <c r="P2" s="32"/>
      <c r="Q2" s="115"/>
    </row>
    <row r="3" spans="1:18" x14ac:dyDescent="0.2">
      <c r="B3" s="12"/>
      <c r="C3" s="12"/>
      <c r="D3" s="12"/>
    </row>
    <row r="4" spans="1:18" s="86" customFormat="1" x14ac:dyDescent="0.2">
      <c r="B4" s="87" t="s">
        <v>785</v>
      </c>
    </row>
    <row r="5" spans="1:18" ht="18" x14ac:dyDescent="0.25">
      <c r="B5" s="249" t="str">
        <f>'1. Information'!B5</f>
        <v>Annual Mental Health Services Act (MHSA) Revenue and Expenditure Report</v>
      </c>
      <c r="C5" s="4"/>
      <c r="D5" s="4"/>
      <c r="E5" s="4"/>
      <c r="F5" s="4"/>
      <c r="G5" s="4"/>
      <c r="H5" s="4"/>
      <c r="I5" s="4"/>
      <c r="J5" s="4"/>
      <c r="K5" s="5"/>
      <c r="L5" s="4"/>
      <c r="M5" s="4"/>
      <c r="N5" s="4"/>
      <c r="O5" s="4"/>
      <c r="P5" s="4"/>
    </row>
    <row r="6" spans="1:18" ht="18" x14ac:dyDescent="0.2">
      <c r="B6" s="250" t="str">
        <f>'1. Information'!B6</f>
        <v>Fiscal Year: 2023-2024</v>
      </c>
      <c r="C6" s="6"/>
      <c r="D6" s="6"/>
      <c r="E6" s="6"/>
      <c r="F6" s="6"/>
      <c r="G6" s="6"/>
      <c r="H6" s="6"/>
      <c r="I6" s="6"/>
      <c r="J6" s="6"/>
      <c r="K6" s="7"/>
      <c r="L6" s="6"/>
      <c r="M6" s="6"/>
      <c r="N6" s="6"/>
      <c r="O6" s="6"/>
      <c r="P6" s="6"/>
    </row>
    <row r="7" spans="1:18" ht="18" x14ac:dyDescent="0.25">
      <c r="B7" s="249" t="s">
        <v>285</v>
      </c>
      <c r="C7" s="4"/>
      <c r="D7" s="4"/>
      <c r="E7" s="4"/>
      <c r="F7" s="4"/>
      <c r="G7" s="4"/>
      <c r="H7" s="4"/>
      <c r="I7" s="4"/>
      <c r="J7" s="4"/>
      <c r="K7" s="5"/>
      <c r="L7" s="4"/>
      <c r="M7" s="4"/>
      <c r="N7" s="4"/>
      <c r="O7" s="4"/>
      <c r="P7" s="4"/>
    </row>
    <row r="8" spans="1:18" ht="15.75" x14ac:dyDescent="0.25">
      <c r="C8" s="5"/>
      <c r="D8" s="5"/>
      <c r="E8" s="5"/>
      <c r="F8" s="5"/>
      <c r="G8" s="5"/>
      <c r="H8" s="5"/>
      <c r="I8" s="5"/>
      <c r="J8" s="5"/>
      <c r="K8" s="5"/>
      <c r="L8" s="5"/>
      <c r="M8" s="4"/>
      <c r="N8" s="4"/>
      <c r="O8" s="4"/>
      <c r="P8" s="4"/>
      <c r="Q8" s="4"/>
    </row>
    <row r="9" spans="1:18" ht="15.75" x14ac:dyDescent="0.25">
      <c r="B9" s="105" t="s">
        <v>0</v>
      </c>
      <c r="C9" s="136"/>
      <c r="D9" s="137"/>
      <c r="E9" s="255" t="str">
        <f>IF(ISBLANK('1. Information'!D11),"",'1. Information'!D11)</f>
        <v>Sacramento</v>
      </c>
      <c r="G9" s="124" t="s">
        <v>1</v>
      </c>
      <c r="H9" s="293">
        <f>IF(ISBLANK('1. Information'!D9),"",'1. Information'!D9)</f>
        <v>45684</v>
      </c>
      <c r="I9" s="19"/>
      <c r="J9" s="19"/>
      <c r="K9" s="5"/>
      <c r="L9" s="5"/>
      <c r="M9" s="5"/>
      <c r="N9" s="5"/>
      <c r="O9" s="5"/>
      <c r="P9" s="5"/>
      <c r="Q9" s="5"/>
      <c r="R9" s="5"/>
    </row>
    <row r="10" spans="1:18" ht="15.75" x14ac:dyDescent="0.25">
      <c r="B10" s="3"/>
      <c r="C10" s="3"/>
      <c r="D10" s="3"/>
      <c r="F10" s="3"/>
      <c r="G10" s="19"/>
      <c r="H10" s="19"/>
      <c r="I10" s="19"/>
      <c r="J10" s="5"/>
      <c r="K10" s="5"/>
      <c r="L10" s="5"/>
      <c r="M10" s="5"/>
      <c r="N10" s="5"/>
      <c r="O10" s="5"/>
      <c r="P10" s="5"/>
      <c r="Q10" s="5"/>
    </row>
    <row r="11" spans="1:18" ht="18.75" thickBot="1" x14ac:dyDescent="0.3">
      <c r="B11" s="142" t="s">
        <v>211</v>
      </c>
      <c r="C11" s="126"/>
      <c r="D11" s="126"/>
      <c r="E11" s="147"/>
      <c r="F11" s="147"/>
      <c r="G11" s="147"/>
      <c r="H11" s="149"/>
      <c r="I11" s="149"/>
      <c r="J11" s="176"/>
      <c r="K11" s="176"/>
      <c r="L11" s="5"/>
      <c r="M11" s="5"/>
      <c r="N11" s="5"/>
      <c r="O11"/>
      <c r="P11"/>
      <c r="Q11" s="5"/>
    </row>
    <row r="12" spans="1:18" ht="16.5" thickTop="1" x14ac:dyDescent="0.25">
      <c r="B12" s="9"/>
      <c r="C12" s="3"/>
      <c r="D12" s="3"/>
      <c r="H12" s="19"/>
      <c r="I12" s="19"/>
      <c r="J12" s="5"/>
      <c r="K12" s="5"/>
      <c r="L12" s="5"/>
      <c r="M12" s="5"/>
      <c r="N12" s="5"/>
      <c r="O12"/>
      <c r="P12"/>
      <c r="Q12" s="5"/>
    </row>
    <row r="13" spans="1:18" ht="15.75" x14ac:dyDescent="0.25">
      <c r="B13" s="3"/>
      <c r="C13" s="3"/>
      <c r="D13" s="3"/>
      <c r="F13" s="121" t="s">
        <v>22</v>
      </c>
      <c r="G13" s="131" t="s">
        <v>23</v>
      </c>
      <c r="H13" s="151" t="s">
        <v>25</v>
      </c>
      <c r="I13" s="151" t="s">
        <v>199</v>
      </c>
      <c r="J13" s="167" t="s">
        <v>200</v>
      </c>
      <c r="K13" s="121" t="s">
        <v>201</v>
      </c>
      <c r="L13" s="114"/>
      <c r="M13"/>
      <c r="N13"/>
    </row>
    <row r="14" spans="1:18" ht="65.25" customHeight="1" x14ac:dyDescent="0.25">
      <c r="F14" s="132" t="s">
        <v>287</v>
      </c>
      <c r="G14" s="134" t="s">
        <v>4</v>
      </c>
      <c r="H14" s="133" t="s">
        <v>5</v>
      </c>
      <c r="I14" s="133" t="s">
        <v>24</v>
      </c>
      <c r="J14" s="133" t="s">
        <v>12</v>
      </c>
      <c r="K14" s="175" t="s">
        <v>216</v>
      </c>
      <c r="L14"/>
      <c r="M14"/>
      <c r="N14"/>
    </row>
    <row r="15" spans="1:18" ht="15.75" x14ac:dyDescent="0.25">
      <c r="B15" s="154">
        <v>1</v>
      </c>
      <c r="C15" s="177" t="s">
        <v>139</v>
      </c>
      <c r="D15" s="136"/>
      <c r="E15" s="138"/>
      <c r="F15" s="224"/>
      <c r="G15" s="224"/>
      <c r="H15" s="224"/>
      <c r="I15" s="224"/>
      <c r="J15" s="224"/>
      <c r="K15" s="268">
        <f>SUM(F15:J15)</f>
        <v>0</v>
      </c>
      <c r="L15"/>
      <c r="M15"/>
      <c r="N15"/>
    </row>
    <row r="16" spans="1:18" ht="15.75" x14ac:dyDescent="0.25">
      <c r="B16" s="154">
        <v>2</v>
      </c>
      <c r="C16" s="177" t="s">
        <v>140</v>
      </c>
      <c r="D16" s="136"/>
      <c r="E16" s="138"/>
      <c r="F16" s="224"/>
      <c r="G16" s="224"/>
      <c r="H16" s="224"/>
      <c r="I16" s="224"/>
      <c r="J16" s="224"/>
      <c r="K16" s="268">
        <f>SUM(F16:J16)</f>
        <v>0</v>
      </c>
      <c r="L16"/>
      <c r="M16"/>
      <c r="N16"/>
    </row>
    <row r="17" spans="2:18" ht="15.75" x14ac:dyDescent="0.25">
      <c r="B17" s="154">
        <v>3</v>
      </c>
      <c r="C17" s="178" t="s">
        <v>232</v>
      </c>
      <c r="D17" s="138"/>
      <c r="E17" s="138"/>
      <c r="F17" s="224"/>
      <c r="G17" s="300"/>
      <c r="H17" s="301"/>
      <c r="I17" s="301"/>
      <c r="J17" s="301"/>
      <c r="K17" s="269">
        <f>F17</f>
        <v>0</v>
      </c>
      <c r="L17"/>
      <c r="M17"/>
      <c r="N17"/>
    </row>
    <row r="18" spans="2:18" ht="15.75" x14ac:dyDescent="0.25">
      <c r="B18" s="154">
        <v>4</v>
      </c>
      <c r="C18" s="178" t="s">
        <v>286</v>
      </c>
      <c r="D18" s="138"/>
      <c r="E18" s="138"/>
      <c r="F18" s="224"/>
      <c r="G18" s="302"/>
      <c r="H18" s="303"/>
      <c r="I18" s="303"/>
      <c r="J18" s="303"/>
      <c r="K18" s="269">
        <f>F18</f>
        <v>0</v>
      </c>
      <c r="L18"/>
      <c r="M18"/>
      <c r="N18"/>
    </row>
    <row r="19" spans="2:18" ht="15.75" x14ac:dyDescent="0.25">
      <c r="B19" s="154">
        <v>5</v>
      </c>
      <c r="C19" s="177" t="s">
        <v>141</v>
      </c>
      <c r="D19" s="136"/>
      <c r="E19" s="137"/>
      <c r="F19" s="301">
        <f>SUMIF($K$29:$K$128,"Project Administration",L$29:L$128) + + SUMIF($K$29:$K$128, "Project Administration", M$29:M$128)</f>
        <v>0</v>
      </c>
      <c r="G19" s="300">
        <f>SUMIF($K$29:$K$128,"Project Administration",N$29:N$128)</f>
        <v>0</v>
      </c>
      <c r="H19" s="301">
        <f>SUMIF($K$29:$K$128,"Project Administration",O$29:O$128)</f>
        <v>0</v>
      </c>
      <c r="I19" s="301">
        <f>SUMIF($K$29:$K$128,"Project Administration",P$29:P$128)</f>
        <v>0</v>
      </c>
      <c r="J19" s="301">
        <f>SUMIF($K$29:$K$128,"Project Administration",Q$29:Q$128)</f>
        <v>0</v>
      </c>
      <c r="K19" s="269">
        <f t="shared" ref="K19:K23" si="0">SUM(F19:J19)</f>
        <v>0</v>
      </c>
      <c r="L19"/>
      <c r="M19"/>
      <c r="N19"/>
    </row>
    <row r="20" spans="2:18" ht="15.75" x14ac:dyDescent="0.25">
      <c r="B20" s="154">
        <v>6</v>
      </c>
      <c r="C20" s="177" t="s">
        <v>142</v>
      </c>
      <c r="D20" s="136"/>
      <c r="E20" s="137"/>
      <c r="F20" s="303">
        <f>SUMIF($K$29:$K$128,"Project Evaluation",L$29:L$128) + + SUMIF($K$29:$K$128, "Project Evaluation", M$29:M$128)</f>
        <v>0</v>
      </c>
      <c r="G20" s="302">
        <f>SUMIF($K$29:$K$128,"Project Evaluation",N$29:N$128)</f>
        <v>0</v>
      </c>
      <c r="H20" s="303">
        <f>SUMIF($K$29:$K$128,"Project Evaluation",O$29:O$128)</f>
        <v>0</v>
      </c>
      <c r="I20" s="303">
        <f>SUMIF($K$29:$K$128,"Project Evaluation",P$29:P$128)</f>
        <v>0</v>
      </c>
      <c r="J20" s="303">
        <f>SUMIF($K$29:$K$128,"Project Evaluation",Q$29:Q$128)</f>
        <v>0</v>
      </c>
      <c r="K20" s="269">
        <f>SUM(F20:J20)</f>
        <v>0</v>
      </c>
      <c r="L20"/>
      <c r="M20"/>
      <c r="N20"/>
    </row>
    <row r="21" spans="2:18" ht="15.75" x14ac:dyDescent="0.25">
      <c r="B21" s="154">
        <v>7</v>
      </c>
      <c r="C21" s="177" t="s">
        <v>193</v>
      </c>
      <c r="D21" s="136"/>
      <c r="E21" s="137"/>
      <c r="F21" s="303">
        <f>SUMIF($K$29:$K$128,"Project Direct",L$29:L$128) + + SUMIF($K$29:$K$128, "Project Direct", M$29:M$128)</f>
        <v>1822056.7899999993</v>
      </c>
      <c r="G21" s="302">
        <f>SUMIF($K$29:$K$128,"Project Direct",N$29:N$128)</f>
        <v>1596258.11</v>
      </c>
      <c r="H21" s="303">
        <f>SUMIF($K$29:$K$128,"Project Direct",O$29:O$128)</f>
        <v>0</v>
      </c>
      <c r="I21" s="303">
        <f>SUMIF($K$29:$K$128,"Project Direct",P$29:P$128)</f>
        <v>0</v>
      </c>
      <c r="J21" s="303">
        <f>SUMIF($K$29:$K$128,"Project Direct",Q$29:Q$128)</f>
        <v>1449063.7299999997</v>
      </c>
      <c r="K21" s="269">
        <f t="shared" si="0"/>
        <v>4867378.629999999</v>
      </c>
      <c r="L21"/>
      <c r="M21"/>
      <c r="N21"/>
    </row>
    <row r="22" spans="2:18" ht="15.75" x14ac:dyDescent="0.25">
      <c r="B22" s="154">
        <v>8</v>
      </c>
      <c r="C22" s="177" t="s">
        <v>143</v>
      </c>
      <c r="D22" s="179"/>
      <c r="F22" s="286">
        <f>SUM(F19:F21)</f>
        <v>1822056.7899999993</v>
      </c>
      <c r="G22" s="304">
        <f>SUM(G19:G21)</f>
        <v>1596258.11</v>
      </c>
      <c r="H22" s="286">
        <f>SUM(H19:H21)</f>
        <v>0</v>
      </c>
      <c r="I22" s="286">
        <f>SUM(I19:I21)</f>
        <v>0</v>
      </c>
      <c r="J22" s="286">
        <f t="shared" ref="J22" si="1">SUM(J19:J21)</f>
        <v>1449063.7299999997</v>
      </c>
      <c r="K22" s="269">
        <f t="shared" si="0"/>
        <v>4867378.629999999</v>
      </c>
      <c r="L22"/>
      <c r="M22"/>
      <c r="N22"/>
    </row>
    <row r="23" spans="2:18" ht="30.95" customHeight="1" x14ac:dyDescent="0.25">
      <c r="B23" s="154">
        <v>9</v>
      </c>
      <c r="C23" s="180" t="s">
        <v>233</v>
      </c>
      <c r="D23" s="181"/>
      <c r="E23" s="182"/>
      <c r="F23" s="305">
        <f>SUM(F15:F16,F18:F21)</f>
        <v>1822056.7899999993</v>
      </c>
      <c r="G23" s="305">
        <f>SUM(G15:G16,G19:G21)</f>
        <v>1596258.11</v>
      </c>
      <c r="H23" s="305">
        <f>SUM(H15:H16,H19:H21)</f>
        <v>0</v>
      </c>
      <c r="I23" s="305">
        <f>SUM(I15:I16,I19:I21)</f>
        <v>0</v>
      </c>
      <c r="J23" s="305">
        <f>SUM(J15:J16,J19:J21)</f>
        <v>1449063.7299999997</v>
      </c>
      <c r="K23" s="296">
        <f t="shared" si="0"/>
        <v>4867378.629999999</v>
      </c>
      <c r="L23"/>
      <c r="M23"/>
      <c r="N23"/>
    </row>
    <row r="24" spans="2:18" x14ac:dyDescent="0.2"/>
    <row r="25" spans="2:18" ht="18.75" thickBot="1" x14ac:dyDescent="0.3">
      <c r="B25" s="142" t="s">
        <v>212</v>
      </c>
      <c r="C25" s="147"/>
      <c r="D25" s="147"/>
      <c r="E25" s="147"/>
      <c r="F25" s="147"/>
      <c r="G25" s="147"/>
      <c r="H25" s="147"/>
      <c r="I25" s="147"/>
      <c r="J25" s="147"/>
      <c r="K25" s="147"/>
      <c r="L25" s="147"/>
      <c r="M25" s="147"/>
      <c r="N25" s="147"/>
      <c r="O25" s="147"/>
      <c r="P25" s="147"/>
      <c r="Q25" s="147"/>
      <c r="R25" s="147"/>
    </row>
    <row r="26" spans="2:18" ht="15.75" thickTop="1" x14ac:dyDescent="0.2"/>
    <row r="27" spans="2:18" x14ac:dyDescent="0.2">
      <c r="D27" s="154" t="s">
        <v>22</v>
      </c>
      <c r="E27" s="154" t="s">
        <v>23</v>
      </c>
      <c r="F27" s="154" t="s">
        <v>25</v>
      </c>
      <c r="G27" s="154" t="s">
        <v>199</v>
      </c>
      <c r="H27" s="154" t="s">
        <v>200</v>
      </c>
      <c r="I27" s="154" t="s">
        <v>201</v>
      </c>
      <c r="J27" s="154" t="s">
        <v>210</v>
      </c>
      <c r="K27" s="154" t="s">
        <v>202</v>
      </c>
      <c r="L27" s="121" t="s">
        <v>203</v>
      </c>
      <c r="M27" s="121" t="s">
        <v>204</v>
      </c>
      <c r="N27" s="121" t="s">
        <v>205</v>
      </c>
      <c r="O27" s="169" t="s">
        <v>206</v>
      </c>
      <c r="P27" s="169" t="s">
        <v>207</v>
      </c>
      <c r="Q27" s="121" t="s">
        <v>208</v>
      </c>
      <c r="R27" s="121" t="s">
        <v>209</v>
      </c>
    </row>
    <row r="28" spans="2:18" ht="47.25" x14ac:dyDescent="0.2">
      <c r="B28" s="183" t="s">
        <v>117</v>
      </c>
      <c r="C28" s="183"/>
      <c r="D28" s="160" t="s">
        <v>165</v>
      </c>
      <c r="E28" s="184" t="s">
        <v>10</v>
      </c>
      <c r="F28" s="133" t="s">
        <v>15</v>
      </c>
      <c r="G28" s="133" t="s">
        <v>133</v>
      </c>
      <c r="H28" s="133" t="s">
        <v>11</v>
      </c>
      <c r="I28" s="133" t="s">
        <v>130</v>
      </c>
      <c r="J28" s="133" t="s">
        <v>131</v>
      </c>
      <c r="K28" s="133" t="s">
        <v>132</v>
      </c>
      <c r="L28" s="132" t="s">
        <v>276</v>
      </c>
      <c r="M28" s="172" t="s">
        <v>603</v>
      </c>
      <c r="N28" s="174" t="s">
        <v>4</v>
      </c>
      <c r="O28" s="172" t="s">
        <v>5</v>
      </c>
      <c r="P28" s="172" t="s">
        <v>24</v>
      </c>
      <c r="Q28" s="185" t="s">
        <v>12</v>
      </c>
      <c r="R28" s="175" t="s">
        <v>216</v>
      </c>
    </row>
    <row r="29" spans="2:18" x14ac:dyDescent="0.2">
      <c r="B29" s="154">
        <v>10</v>
      </c>
      <c r="C29" s="169" t="s">
        <v>22</v>
      </c>
      <c r="D29" s="298" t="str">
        <f>IF(R32&lt;&gt;0,VLOOKUP($E$9,Info_County_Code,2,FALSE),"")</f>
        <v/>
      </c>
      <c r="E29" s="225" t="s">
        <v>855</v>
      </c>
      <c r="F29" s="248"/>
      <c r="G29" s="248">
        <v>42516</v>
      </c>
      <c r="H29" s="248">
        <v>42917</v>
      </c>
      <c r="I29" s="236">
        <v>12500000</v>
      </c>
      <c r="J29" s="236"/>
      <c r="K29" s="295" t="s">
        <v>137</v>
      </c>
      <c r="L29" s="236">
        <v>0</v>
      </c>
      <c r="M29" s="236"/>
      <c r="N29" s="236"/>
      <c r="O29" s="236"/>
      <c r="P29" s="236"/>
      <c r="Q29" s="236"/>
      <c r="R29" s="269">
        <f t="shared" ref="R29:R60" si="2">SUM(L29:Q29)</f>
        <v>0</v>
      </c>
    </row>
    <row r="30" spans="2:18" x14ac:dyDescent="0.2">
      <c r="B30" s="154">
        <v>10</v>
      </c>
      <c r="C30" s="121" t="s">
        <v>23</v>
      </c>
      <c r="D30" s="298" t="str">
        <f t="shared" ref="D30" si="3">IF(ISBLANK(D29),"",D29)</f>
        <v/>
      </c>
      <c r="E30" s="306" t="s">
        <v>855</v>
      </c>
      <c r="F30" s="307" t="s">
        <v>861</v>
      </c>
      <c r="G30" s="307">
        <v>42516</v>
      </c>
      <c r="H30" s="307">
        <v>42917</v>
      </c>
      <c r="I30" s="295">
        <v>12500000</v>
      </c>
      <c r="J30" s="295" t="s">
        <v>861</v>
      </c>
      <c r="K30" s="295" t="s">
        <v>138</v>
      </c>
      <c r="L30" s="236">
        <v>0</v>
      </c>
      <c r="M30" s="236"/>
      <c r="N30" s="236"/>
      <c r="O30" s="236"/>
      <c r="P30" s="236"/>
      <c r="Q30" s="236"/>
      <c r="R30" s="269">
        <f t="shared" si="2"/>
        <v>0</v>
      </c>
    </row>
    <row r="31" spans="2:18" x14ac:dyDescent="0.2">
      <c r="B31" s="154">
        <v>10</v>
      </c>
      <c r="C31" s="121" t="s">
        <v>25</v>
      </c>
      <c r="D31" s="298" t="str">
        <f t="shared" ref="D31" si="4">IF(ISBLANK(D29),"",D29)</f>
        <v/>
      </c>
      <c r="E31" s="306" t="s">
        <v>855</v>
      </c>
      <c r="F31" s="307" t="s">
        <v>861</v>
      </c>
      <c r="G31" s="307">
        <v>42516</v>
      </c>
      <c r="H31" s="307">
        <v>42917</v>
      </c>
      <c r="I31" s="295">
        <v>12500000</v>
      </c>
      <c r="J31" s="295" t="s">
        <v>861</v>
      </c>
      <c r="K31" s="295" t="s">
        <v>194</v>
      </c>
      <c r="L31" s="236">
        <v>0</v>
      </c>
      <c r="M31" s="236"/>
      <c r="N31" s="236">
        <v>0</v>
      </c>
      <c r="O31" s="236"/>
      <c r="P31" s="236"/>
      <c r="Q31" s="236">
        <v>0</v>
      </c>
      <c r="R31" s="269">
        <f t="shared" si="2"/>
        <v>0</v>
      </c>
    </row>
    <row r="32" spans="2:18" ht="15.75" x14ac:dyDescent="0.25">
      <c r="B32" s="154">
        <v>10</v>
      </c>
      <c r="C32" s="186" t="s">
        <v>199</v>
      </c>
      <c r="D32" s="308" t="str">
        <f t="shared" ref="D32" si="5">IF(ISBLANK(D29),"",D29)</f>
        <v/>
      </c>
      <c r="E32" s="309" t="s">
        <v>855</v>
      </c>
      <c r="F32" s="310" t="s">
        <v>861</v>
      </c>
      <c r="G32" s="310">
        <v>42516</v>
      </c>
      <c r="H32" s="310">
        <v>42917</v>
      </c>
      <c r="I32" s="296">
        <v>12500000</v>
      </c>
      <c r="J32" s="296" t="s">
        <v>861</v>
      </c>
      <c r="K32" s="296" t="s">
        <v>214</v>
      </c>
      <c r="L32" s="296">
        <v>0</v>
      </c>
      <c r="M32" s="296"/>
      <c r="N32" s="296">
        <v>0</v>
      </c>
      <c r="O32" s="296">
        <v>0</v>
      </c>
      <c r="P32" s="296">
        <v>0</v>
      </c>
      <c r="Q32" s="296">
        <v>0</v>
      </c>
      <c r="R32" s="296">
        <f t="shared" si="2"/>
        <v>0</v>
      </c>
    </row>
    <row r="33" spans="2:18" ht="30" x14ac:dyDescent="0.2">
      <c r="B33" s="154">
        <v>11</v>
      </c>
      <c r="C33" s="169" t="s">
        <v>22</v>
      </c>
      <c r="D33" s="298" t="str">
        <f>IF(R36&lt;&gt;0,VLOOKUP($E$9,Info_County_Code,2,FALSE),"")</f>
        <v/>
      </c>
      <c r="E33" s="225" t="s">
        <v>856</v>
      </c>
      <c r="F33" s="248"/>
      <c r="G33" s="248">
        <v>43244</v>
      </c>
      <c r="H33" s="248">
        <v>43445</v>
      </c>
      <c r="I33" s="236">
        <v>13885661</v>
      </c>
      <c r="J33" s="236">
        <v>1000000</v>
      </c>
      <c r="K33" s="295" t="s">
        <v>137</v>
      </c>
      <c r="L33" s="236"/>
      <c r="M33" s="236"/>
      <c r="N33" s="236"/>
      <c r="O33" s="236"/>
      <c r="P33" s="236"/>
      <c r="Q33" s="236"/>
      <c r="R33" s="269">
        <f t="shared" si="2"/>
        <v>0</v>
      </c>
    </row>
    <row r="34" spans="2:18" ht="30" x14ac:dyDescent="0.2">
      <c r="B34" s="154">
        <v>11</v>
      </c>
      <c r="C34" s="121" t="s">
        <v>23</v>
      </c>
      <c r="D34" s="298" t="str">
        <f t="shared" ref="D34" si="6">IF(ISBLANK(D33),"",D33)</f>
        <v/>
      </c>
      <c r="E34" s="306" t="s">
        <v>856</v>
      </c>
      <c r="F34" s="307" t="s">
        <v>861</v>
      </c>
      <c r="G34" s="307">
        <v>43244</v>
      </c>
      <c r="H34" s="307">
        <v>43445</v>
      </c>
      <c r="I34" s="295">
        <v>13885661</v>
      </c>
      <c r="J34" s="295">
        <v>1000000</v>
      </c>
      <c r="K34" s="295" t="s">
        <v>138</v>
      </c>
      <c r="L34" s="236"/>
      <c r="M34" s="236"/>
      <c r="N34" s="236"/>
      <c r="O34" s="236"/>
      <c r="P34" s="236"/>
      <c r="Q34" s="236"/>
      <c r="R34" s="269">
        <f t="shared" si="2"/>
        <v>0</v>
      </c>
    </row>
    <row r="35" spans="2:18" ht="30" x14ac:dyDescent="0.2">
      <c r="B35" s="154">
        <v>11</v>
      </c>
      <c r="C35" s="121" t="s">
        <v>25</v>
      </c>
      <c r="D35" s="298" t="str">
        <f t="shared" ref="D35" si="7">IF(ISBLANK(D33),"",D33)</f>
        <v/>
      </c>
      <c r="E35" s="306" t="s">
        <v>856</v>
      </c>
      <c r="F35" s="307" t="s">
        <v>861</v>
      </c>
      <c r="G35" s="307">
        <v>43244</v>
      </c>
      <c r="H35" s="307">
        <v>43445</v>
      </c>
      <c r="I35" s="295">
        <v>13885661</v>
      </c>
      <c r="J35" s="295">
        <v>1000000</v>
      </c>
      <c r="K35" s="295" t="s">
        <v>194</v>
      </c>
      <c r="L35" s="236"/>
      <c r="M35" s="236"/>
      <c r="N35" s="236"/>
      <c r="O35" s="236"/>
      <c r="P35" s="236"/>
      <c r="Q35" s="236"/>
      <c r="R35" s="269">
        <f t="shared" si="2"/>
        <v>0</v>
      </c>
    </row>
    <row r="36" spans="2:18" ht="31.5" x14ac:dyDescent="0.25">
      <c r="B36" s="186">
        <v>11</v>
      </c>
      <c r="C36" s="186" t="s">
        <v>199</v>
      </c>
      <c r="D36" s="308" t="str">
        <f t="shared" ref="D36" si="8">IF(ISBLANK(D33),"",D33)</f>
        <v/>
      </c>
      <c r="E36" s="309" t="s">
        <v>856</v>
      </c>
      <c r="F36" s="310" t="s">
        <v>861</v>
      </c>
      <c r="G36" s="310">
        <v>43244</v>
      </c>
      <c r="H36" s="310">
        <v>43445</v>
      </c>
      <c r="I36" s="296">
        <v>13885661</v>
      </c>
      <c r="J36" s="296">
        <v>1000000</v>
      </c>
      <c r="K36" s="296" t="s">
        <v>214</v>
      </c>
      <c r="L36" s="296">
        <v>0</v>
      </c>
      <c r="M36" s="296"/>
      <c r="N36" s="296">
        <v>0</v>
      </c>
      <c r="O36" s="296">
        <v>0</v>
      </c>
      <c r="P36" s="296">
        <v>0</v>
      </c>
      <c r="Q36" s="296">
        <v>0</v>
      </c>
      <c r="R36" s="296">
        <f t="shared" si="2"/>
        <v>0</v>
      </c>
    </row>
    <row r="37" spans="2:18" x14ac:dyDescent="0.2">
      <c r="B37" s="154">
        <v>12</v>
      </c>
      <c r="C37" s="169" t="s">
        <v>22</v>
      </c>
      <c r="D37" s="298" t="str">
        <f>IF(R40&lt;&gt;0,VLOOKUP($E$9,Info_County_Code,2,FALSE),"")</f>
        <v/>
      </c>
      <c r="E37" s="225" t="s">
        <v>857</v>
      </c>
      <c r="F37" s="248"/>
      <c r="G37" s="248">
        <v>43987</v>
      </c>
      <c r="H37" s="248">
        <v>44013</v>
      </c>
      <c r="I37" s="236">
        <v>500000</v>
      </c>
      <c r="J37" s="236"/>
      <c r="K37" s="295" t="s">
        <v>137</v>
      </c>
      <c r="L37" s="236"/>
      <c r="M37" s="236"/>
      <c r="N37" s="236"/>
      <c r="O37" s="236"/>
      <c r="P37" s="236"/>
      <c r="Q37" s="236"/>
      <c r="R37" s="269">
        <f t="shared" si="2"/>
        <v>0</v>
      </c>
    </row>
    <row r="38" spans="2:18" x14ac:dyDescent="0.2">
      <c r="B38" s="154">
        <v>12</v>
      </c>
      <c r="C38" s="121" t="s">
        <v>23</v>
      </c>
      <c r="D38" s="298" t="str">
        <f t="shared" ref="D38" si="9">IF(ISBLANK(D37),"",D37)</f>
        <v/>
      </c>
      <c r="E38" s="306" t="s">
        <v>857</v>
      </c>
      <c r="F38" s="307" t="s">
        <v>861</v>
      </c>
      <c r="G38" s="307">
        <v>43987</v>
      </c>
      <c r="H38" s="307">
        <v>44013</v>
      </c>
      <c r="I38" s="295">
        <v>500000</v>
      </c>
      <c r="J38" s="295" t="s">
        <v>861</v>
      </c>
      <c r="K38" s="295" t="s">
        <v>138</v>
      </c>
      <c r="L38" s="236"/>
      <c r="M38" s="236"/>
      <c r="N38" s="236"/>
      <c r="O38" s="236"/>
      <c r="P38" s="236"/>
      <c r="Q38" s="236"/>
      <c r="R38" s="269">
        <f t="shared" si="2"/>
        <v>0</v>
      </c>
    </row>
    <row r="39" spans="2:18" x14ac:dyDescent="0.2">
      <c r="B39" s="154">
        <v>12</v>
      </c>
      <c r="C39" s="121" t="s">
        <v>25</v>
      </c>
      <c r="D39" s="298" t="str">
        <f t="shared" ref="D39" si="10">IF(ISBLANK(D37),"",D37)</f>
        <v/>
      </c>
      <c r="E39" s="306" t="s">
        <v>857</v>
      </c>
      <c r="F39" s="307" t="s">
        <v>861</v>
      </c>
      <c r="G39" s="307">
        <v>43987</v>
      </c>
      <c r="H39" s="307">
        <v>44013</v>
      </c>
      <c r="I39" s="295">
        <v>500000</v>
      </c>
      <c r="J39" s="295" t="s">
        <v>861</v>
      </c>
      <c r="K39" s="295" t="s">
        <v>194</v>
      </c>
      <c r="L39" s="236"/>
      <c r="M39" s="236"/>
      <c r="N39" s="236"/>
      <c r="O39" s="236"/>
      <c r="P39" s="236"/>
      <c r="Q39" s="236"/>
      <c r="R39" s="269">
        <f t="shared" si="2"/>
        <v>0</v>
      </c>
    </row>
    <row r="40" spans="2:18" ht="15.75" x14ac:dyDescent="0.25">
      <c r="B40" s="186">
        <v>12</v>
      </c>
      <c r="C40" s="186" t="s">
        <v>199</v>
      </c>
      <c r="D40" s="308" t="str">
        <f t="shared" ref="D40" si="11">IF(ISBLANK(D37),"",D37)</f>
        <v/>
      </c>
      <c r="E40" s="309" t="s">
        <v>857</v>
      </c>
      <c r="F40" s="310" t="s">
        <v>861</v>
      </c>
      <c r="G40" s="310">
        <v>43987</v>
      </c>
      <c r="H40" s="310">
        <v>44013</v>
      </c>
      <c r="I40" s="296">
        <v>500000</v>
      </c>
      <c r="J40" s="296" t="s">
        <v>861</v>
      </c>
      <c r="K40" s="296" t="s">
        <v>214</v>
      </c>
      <c r="L40" s="296">
        <v>0</v>
      </c>
      <c r="M40" s="296"/>
      <c r="N40" s="296">
        <v>0</v>
      </c>
      <c r="O40" s="296">
        <v>0</v>
      </c>
      <c r="P40" s="296">
        <v>0</v>
      </c>
      <c r="Q40" s="296">
        <v>0</v>
      </c>
      <c r="R40" s="296">
        <f t="shared" si="2"/>
        <v>0</v>
      </c>
    </row>
    <row r="41" spans="2:18" ht="30" x14ac:dyDescent="0.2">
      <c r="B41" s="154">
        <v>13</v>
      </c>
      <c r="C41" s="169" t="s">
        <v>22</v>
      </c>
      <c r="D41" s="298">
        <f>IF(R44&lt;&gt;0,VLOOKUP($E$9,Info_County_Code,2,FALSE),"")</f>
        <v>34</v>
      </c>
      <c r="E41" s="225" t="s">
        <v>858</v>
      </c>
      <c r="F41" s="248"/>
      <c r="G41" s="248">
        <v>44007</v>
      </c>
      <c r="H41" s="248">
        <v>44418</v>
      </c>
      <c r="I41" s="236">
        <v>9536739</v>
      </c>
      <c r="J41" s="236"/>
      <c r="K41" s="295" t="s">
        <v>137</v>
      </c>
      <c r="L41" s="236"/>
      <c r="M41" s="236"/>
      <c r="N41" s="236"/>
      <c r="O41" s="236"/>
      <c r="P41" s="236"/>
      <c r="Q41" s="236"/>
      <c r="R41" s="269">
        <f t="shared" si="2"/>
        <v>0</v>
      </c>
    </row>
    <row r="42" spans="2:18" ht="30" x14ac:dyDescent="0.2">
      <c r="B42" s="154">
        <v>13</v>
      </c>
      <c r="C42" s="121" t="s">
        <v>23</v>
      </c>
      <c r="D42" s="298">
        <f t="shared" ref="D42" si="12">IF(ISBLANK(D41),"",D41)</f>
        <v>34</v>
      </c>
      <c r="E42" s="306" t="s">
        <v>858</v>
      </c>
      <c r="F42" s="307" t="s">
        <v>861</v>
      </c>
      <c r="G42" s="307">
        <v>44007</v>
      </c>
      <c r="H42" s="307">
        <v>44418</v>
      </c>
      <c r="I42" s="295">
        <v>9536739</v>
      </c>
      <c r="J42" s="295" t="s">
        <v>861</v>
      </c>
      <c r="K42" s="295" t="s">
        <v>138</v>
      </c>
      <c r="L42" s="236"/>
      <c r="M42" s="236"/>
      <c r="N42" s="236"/>
      <c r="O42" s="236"/>
      <c r="P42" s="236"/>
      <c r="Q42" s="236"/>
      <c r="R42" s="269">
        <f t="shared" si="2"/>
        <v>0</v>
      </c>
    </row>
    <row r="43" spans="2:18" ht="30" x14ac:dyDescent="0.2">
      <c r="B43" s="154">
        <v>13</v>
      </c>
      <c r="C43" s="121" t="s">
        <v>25</v>
      </c>
      <c r="D43" s="298">
        <f t="shared" ref="D43" si="13">IF(ISBLANK(D41),"",D41)</f>
        <v>34</v>
      </c>
      <c r="E43" s="306" t="s">
        <v>858</v>
      </c>
      <c r="F43" s="307" t="s">
        <v>861</v>
      </c>
      <c r="G43" s="307">
        <v>44007</v>
      </c>
      <c r="H43" s="307">
        <v>44418</v>
      </c>
      <c r="I43" s="295">
        <v>9536739</v>
      </c>
      <c r="J43" s="295" t="s">
        <v>861</v>
      </c>
      <c r="K43" s="295" t="s">
        <v>194</v>
      </c>
      <c r="L43" s="236">
        <v>811156.78999999934</v>
      </c>
      <c r="M43" s="236"/>
      <c r="N43" s="236">
        <v>1596258.11</v>
      </c>
      <c r="O43" s="236"/>
      <c r="P43" s="236"/>
      <c r="Q43" s="236">
        <v>1058212.8399999999</v>
      </c>
      <c r="R43" s="269">
        <f t="shared" si="2"/>
        <v>3465627.7399999993</v>
      </c>
    </row>
    <row r="44" spans="2:18" ht="31.5" x14ac:dyDescent="0.25">
      <c r="B44" s="186">
        <v>13</v>
      </c>
      <c r="C44" s="186" t="s">
        <v>199</v>
      </c>
      <c r="D44" s="308">
        <f t="shared" ref="D44" si="14">IF(ISBLANK(D41),"",D41)</f>
        <v>34</v>
      </c>
      <c r="E44" s="309" t="s">
        <v>858</v>
      </c>
      <c r="F44" s="310" t="s">
        <v>861</v>
      </c>
      <c r="G44" s="310">
        <v>44007</v>
      </c>
      <c r="H44" s="310">
        <v>44418</v>
      </c>
      <c r="I44" s="296">
        <v>9536739</v>
      </c>
      <c r="J44" s="296" t="s">
        <v>861</v>
      </c>
      <c r="K44" s="296" t="s">
        <v>214</v>
      </c>
      <c r="L44" s="296">
        <v>811156.78999999934</v>
      </c>
      <c r="M44" s="296"/>
      <c r="N44" s="296">
        <v>1596258.11</v>
      </c>
      <c r="O44" s="296">
        <v>0</v>
      </c>
      <c r="P44" s="296">
        <v>0</v>
      </c>
      <c r="Q44" s="296">
        <v>1058212.8399999999</v>
      </c>
      <c r="R44" s="296">
        <f t="shared" si="2"/>
        <v>3465627.7399999993</v>
      </c>
    </row>
    <row r="45" spans="2:18" x14ac:dyDescent="0.2">
      <c r="B45" s="154">
        <v>14</v>
      </c>
      <c r="C45" s="169" t="s">
        <v>22</v>
      </c>
      <c r="D45" s="298">
        <f>IF(R48&lt;&gt;0,VLOOKUP($E$9,Info_County_Code,2,FALSE),"")</f>
        <v>34</v>
      </c>
      <c r="E45" s="225" t="s">
        <v>859</v>
      </c>
      <c r="F45" s="248"/>
      <c r="G45" s="248">
        <v>45246</v>
      </c>
      <c r="H45" s="248">
        <v>45419</v>
      </c>
      <c r="I45" s="236">
        <v>10000000</v>
      </c>
      <c r="J45" s="236"/>
      <c r="K45" s="295" t="s">
        <v>137</v>
      </c>
      <c r="L45" s="236"/>
      <c r="M45" s="236"/>
      <c r="N45" s="236"/>
      <c r="O45" s="236"/>
      <c r="P45" s="236"/>
      <c r="Q45" s="236"/>
      <c r="R45" s="269">
        <f t="shared" si="2"/>
        <v>0</v>
      </c>
    </row>
    <row r="46" spans="2:18" x14ac:dyDescent="0.2">
      <c r="B46" s="154">
        <v>14</v>
      </c>
      <c r="C46" s="121" t="s">
        <v>23</v>
      </c>
      <c r="D46" s="298">
        <f t="shared" ref="D46" si="15">IF(ISBLANK(D45),"",D45)</f>
        <v>34</v>
      </c>
      <c r="E46" s="306" t="s">
        <v>859</v>
      </c>
      <c r="F46" s="307" t="s">
        <v>861</v>
      </c>
      <c r="G46" s="307">
        <v>45246</v>
      </c>
      <c r="H46" s="307">
        <v>45419</v>
      </c>
      <c r="I46" s="295">
        <v>10000000</v>
      </c>
      <c r="J46" s="295" t="s">
        <v>861</v>
      </c>
      <c r="K46" s="295" t="s">
        <v>138</v>
      </c>
      <c r="L46" s="236"/>
      <c r="M46" s="236"/>
      <c r="N46" s="236"/>
      <c r="O46" s="236"/>
      <c r="P46" s="236"/>
      <c r="Q46" s="236"/>
      <c r="R46" s="269">
        <f t="shared" si="2"/>
        <v>0</v>
      </c>
    </row>
    <row r="47" spans="2:18" x14ac:dyDescent="0.2">
      <c r="B47" s="154">
        <v>14</v>
      </c>
      <c r="C47" s="121" t="s">
        <v>25</v>
      </c>
      <c r="D47" s="298">
        <f t="shared" ref="D47" si="16">IF(ISBLANK(D45),"",D45)</f>
        <v>34</v>
      </c>
      <c r="E47" s="306" t="s">
        <v>859</v>
      </c>
      <c r="F47" s="307" t="s">
        <v>861</v>
      </c>
      <c r="G47" s="307">
        <v>45246</v>
      </c>
      <c r="H47" s="307">
        <v>45419</v>
      </c>
      <c r="I47" s="295">
        <v>10000000</v>
      </c>
      <c r="J47" s="295" t="s">
        <v>861</v>
      </c>
      <c r="K47" s="295" t="s">
        <v>194</v>
      </c>
      <c r="L47" s="236">
        <v>1000900</v>
      </c>
      <c r="M47" s="236"/>
      <c r="N47" s="236"/>
      <c r="O47" s="236"/>
      <c r="P47" s="236"/>
      <c r="Q47" s="236">
        <v>390850.88999999996</v>
      </c>
      <c r="R47" s="269">
        <f t="shared" si="2"/>
        <v>1391750.89</v>
      </c>
    </row>
    <row r="48" spans="2:18" ht="15.75" x14ac:dyDescent="0.25">
      <c r="B48" s="186">
        <v>14</v>
      </c>
      <c r="C48" s="186" t="s">
        <v>199</v>
      </c>
      <c r="D48" s="308">
        <f t="shared" ref="D48" si="17">IF(ISBLANK(D45),"",D45)</f>
        <v>34</v>
      </c>
      <c r="E48" s="309" t="s">
        <v>859</v>
      </c>
      <c r="F48" s="310" t="s">
        <v>861</v>
      </c>
      <c r="G48" s="310">
        <v>45246</v>
      </c>
      <c r="H48" s="310">
        <v>45419</v>
      </c>
      <c r="I48" s="296">
        <v>10000000</v>
      </c>
      <c r="J48" s="296" t="s">
        <v>861</v>
      </c>
      <c r="K48" s="296" t="s">
        <v>214</v>
      </c>
      <c r="L48" s="296">
        <v>1000900</v>
      </c>
      <c r="M48" s="296"/>
      <c r="N48" s="296">
        <v>0</v>
      </c>
      <c r="O48" s="296">
        <v>0</v>
      </c>
      <c r="P48" s="296">
        <v>0</v>
      </c>
      <c r="Q48" s="296">
        <v>390850.88999999996</v>
      </c>
      <c r="R48" s="296">
        <f t="shared" si="2"/>
        <v>1391750.89</v>
      </c>
    </row>
    <row r="49" spans="2:18" ht="45" x14ac:dyDescent="0.2">
      <c r="B49" s="154">
        <v>15</v>
      </c>
      <c r="C49" s="169" t="s">
        <v>22</v>
      </c>
      <c r="D49" s="298">
        <f>IF(R52&lt;&gt;0,VLOOKUP($E$9,Info_County_Code,2,FALSE),"")</f>
        <v>34</v>
      </c>
      <c r="E49" s="225" t="s">
        <v>860</v>
      </c>
      <c r="F49" s="248"/>
      <c r="G49" s="248">
        <v>45316</v>
      </c>
      <c r="H49" s="248">
        <v>45455</v>
      </c>
      <c r="I49" s="236">
        <v>15500000</v>
      </c>
      <c r="J49" s="236"/>
      <c r="K49" s="295" t="s">
        <v>137</v>
      </c>
      <c r="L49" s="236"/>
      <c r="M49" s="236"/>
      <c r="N49" s="236"/>
      <c r="O49" s="236"/>
      <c r="P49" s="236"/>
      <c r="Q49" s="236"/>
      <c r="R49" s="269">
        <f t="shared" si="2"/>
        <v>0</v>
      </c>
    </row>
    <row r="50" spans="2:18" ht="45" x14ac:dyDescent="0.2">
      <c r="B50" s="154">
        <v>15</v>
      </c>
      <c r="C50" s="121" t="s">
        <v>23</v>
      </c>
      <c r="D50" s="298">
        <f t="shared" ref="D50" si="18">IF(ISBLANK(D49),"",D49)</f>
        <v>34</v>
      </c>
      <c r="E50" s="306" t="s">
        <v>860</v>
      </c>
      <c r="F50" s="307" t="s">
        <v>861</v>
      </c>
      <c r="G50" s="307">
        <v>45316</v>
      </c>
      <c r="H50" s="307">
        <v>45455</v>
      </c>
      <c r="I50" s="295">
        <v>15500000</v>
      </c>
      <c r="J50" s="295" t="s">
        <v>861</v>
      </c>
      <c r="K50" s="295" t="s">
        <v>138</v>
      </c>
      <c r="L50" s="236"/>
      <c r="M50" s="236"/>
      <c r="N50" s="236"/>
      <c r="O50" s="236"/>
      <c r="P50" s="236"/>
      <c r="Q50" s="236"/>
      <c r="R50" s="269">
        <f t="shared" si="2"/>
        <v>0</v>
      </c>
    </row>
    <row r="51" spans="2:18" ht="45" x14ac:dyDescent="0.2">
      <c r="B51" s="154">
        <v>15</v>
      </c>
      <c r="C51" s="121" t="s">
        <v>25</v>
      </c>
      <c r="D51" s="298">
        <f t="shared" ref="D51" si="19">IF(ISBLANK(D49),"",D49)</f>
        <v>34</v>
      </c>
      <c r="E51" s="306" t="s">
        <v>860</v>
      </c>
      <c r="F51" s="307" t="s">
        <v>861</v>
      </c>
      <c r="G51" s="307">
        <v>45316</v>
      </c>
      <c r="H51" s="307">
        <v>45455</v>
      </c>
      <c r="I51" s="295">
        <v>15500000</v>
      </c>
      <c r="J51" s="295" t="s">
        <v>861</v>
      </c>
      <c r="K51" s="295" t="s">
        <v>194</v>
      </c>
      <c r="L51" s="236">
        <v>10000</v>
      </c>
      <c r="M51" s="236"/>
      <c r="N51" s="236"/>
      <c r="O51" s="236"/>
      <c r="P51" s="236"/>
      <c r="Q51" s="236"/>
      <c r="R51" s="269">
        <f t="shared" si="2"/>
        <v>10000</v>
      </c>
    </row>
    <row r="52" spans="2:18" ht="47.25" x14ac:dyDescent="0.25">
      <c r="B52" s="186">
        <v>15</v>
      </c>
      <c r="C52" s="186" t="s">
        <v>199</v>
      </c>
      <c r="D52" s="308">
        <f t="shared" ref="D52" si="20">IF(ISBLANK(D49),"",D49)</f>
        <v>34</v>
      </c>
      <c r="E52" s="309" t="s">
        <v>860</v>
      </c>
      <c r="F52" s="310" t="s">
        <v>861</v>
      </c>
      <c r="G52" s="310">
        <v>45316</v>
      </c>
      <c r="H52" s="310">
        <v>45455</v>
      </c>
      <c r="I52" s="296">
        <v>15500000</v>
      </c>
      <c r="J52" s="296" t="s">
        <v>861</v>
      </c>
      <c r="K52" s="296" t="s">
        <v>214</v>
      </c>
      <c r="L52" s="296">
        <v>10000</v>
      </c>
      <c r="M52" s="296"/>
      <c r="N52" s="296">
        <v>0</v>
      </c>
      <c r="O52" s="296">
        <v>0</v>
      </c>
      <c r="P52" s="296">
        <v>0</v>
      </c>
      <c r="Q52" s="296">
        <v>0</v>
      </c>
      <c r="R52" s="296">
        <f t="shared" si="2"/>
        <v>10000</v>
      </c>
    </row>
    <row r="53" spans="2:18" x14ac:dyDescent="0.2">
      <c r="B53" s="154">
        <v>16</v>
      </c>
      <c r="C53" s="169" t="s">
        <v>22</v>
      </c>
      <c r="D53" s="298" t="str">
        <f>IF(R56&lt;&gt;0,VLOOKUP($E$9,Info_County_Code,2,FALSE),"")</f>
        <v/>
      </c>
      <c r="E53" s="225"/>
      <c r="F53" s="248"/>
      <c r="G53" s="248"/>
      <c r="H53" s="248"/>
      <c r="I53" s="236"/>
      <c r="J53" s="236"/>
      <c r="K53" s="295" t="str">
        <f>IF(NOT(ISBLANK(E53)),$K$29,"")</f>
        <v/>
      </c>
      <c r="L53" s="236"/>
      <c r="M53" s="236"/>
      <c r="N53" s="236"/>
      <c r="O53" s="236"/>
      <c r="P53" s="236"/>
      <c r="Q53" s="236"/>
      <c r="R53" s="269">
        <f t="shared" si="2"/>
        <v>0</v>
      </c>
    </row>
    <row r="54" spans="2:18" x14ac:dyDescent="0.2">
      <c r="B54" s="154">
        <v>16</v>
      </c>
      <c r="C54" s="121" t="s">
        <v>23</v>
      </c>
      <c r="D54" s="298" t="str">
        <f t="shared" ref="D54:J54" si="21">IF(ISBLANK(D53),"",D53)</f>
        <v/>
      </c>
      <c r="E54" s="306" t="str">
        <f t="shared" si="21"/>
        <v/>
      </c>
      <c r="F54" s="307" t="str">
        <f t="shared" si="21"/>
        <v/>
      </c>
      <c r="G54" s="307" t="str">
        <f t="shared" si="21"/>
        <v/>
      </c>
      <c r="H54" s="307" t="str">
        <f t="shared" si="21"/>
        <v/>
      </c>
      <c r="I54" s="295" t="str">
        <f t="shared" si="21"/>
        <v/>
      </c>
      <c r="J54" s="295" t="str">
        <f t="shared" si="21"/>
        <v/>
      </c>
      <c r="K54" s="295" t="str">
        <f>IF(NOT(ISBLANK(E53)),$K$30,"")</f>
        <v/>
      </c>
      <c r="L54" s="236"/>
      <c r="M54" s="236"/>
      <c r="N54" s="236"/>
      <c r="O54" s="236"/>
      <c r="P54" s="236"/>
      <c r="Q54" s="236"/>
      <c r="R54" s="269">
        <f t="shared" si="2"/>
        <v>0</v>
      </c>
    </row>
    <row r="55" spans="2:18" x14ac:dyDescent="0.2">
      <c r="B55" s="154">
        <v>16</v>
      </c>
      <c r="C55" s="121" t="s">
        <v>25</v>
      </c>
      <c r="D55" s="298" t="str">
        <f t="shared" ref="D55:J55" si="22">IF(ISBLANK(D53),"",D53)</f>
        <v/>
      </c>
      <c r="E55" s="306" t="str">
        <f t="shared" si="22"/>
        <v/>
      </c>
      <c r="F55" s="307" t="str">
        <f t="shared" si="22"/>
        <v/>
      </c>
      <c r="G55" s="307" t="str">
        <f t="shared" si="22"/>
        <v/>
      </c>
      <c r="H55" s="307" t="str">
        <f t="shared" si="22"/>
        <v/>
      </c>
      <c r="I55" s="295" t="str">
        <f t="shared" si="22"/>
        <v/>
      </c>
      <c r="J55" s="295" t="str">
        <f t="shared" si="22"/>
        <v/>
      </c>
      <c r="K55" s="295" t="str">
        <f>IF(NOT(ISBLANK(E53)),$K$31,"")</f>
        <v/>
      </c>
      <c r="L55" s="236"/>
      <c r="M55" s="236"/>
      <c r="N55" s="236"/>
      <c r="O55" s="236"/>
      <c r="P55" s="236"/>
      <c r="Q55" s="236"/>
      <c r="R55" s="269">
        <f t="shared" si="2"/>
        <v>0</v>
      </c>
    </row>
    <row r="56" spans="2:18" ht="15.75" x14ac:dyDescent="0.25">
      <c r="B56" s="186">
        <v>16</v>
      </c>
      <c r="C56" s="186" t="s">
        <v>199</v>
      </c>
      <c r="D56" s="308" t="str">
        <f t="shared" ref="D56:J56" si="23">IF(ISBLANK(D53),"",D53)</f>
        <v/>
      </c>
      <c r="E56" s="309" t="str">
        <f t="shared" si="23"/>
        <v/>
      </c>
      <c r="F56" s="310" t="str">
        <f t="shared" si="23"/>
        <v/>
      </c>
      <c r="G56" s="310" t="str">
        <f t="shared" si="23"/>
        <v/>
      </c>
      <c r="H56" s="310" t="str">
        <f t="shared" si="23"/>
        <v/>
      </c>
      <c r="I56" s="296" t="str">
        <f t="shared" si="23"/>
        <v/>
      </c>
      <c r="J56" s="296" t="str">
        <f t="shared" si="23"/>
        <v/>
      </c>
      <c r="K56" s="296" t="str">
        <f>IF(NOT(ISBLANK(E53)),$K$32,"")</f>
        <v/>
      </c>
      <c r="L56" s="296">
        <f t="shared" ref="L56" si="24">SUM(L53:L55)</f>
        <v>0</v>
      </c>
      <c r="M56" s="296">
        <f>SUM(M53:M55)</f>
        <v>0</v>
      </c>
      <c r="N56" s="296">
        <f>SUM(N53:N55)</f>
        <v>0</v>
      </c>
      <c r="O56" s="296">
        <f t="shared" ref="O56" si="25">SUM(O53:O55)</f>
        <v>0</v>
      </c>
      <c r="P56" s="296">
        <f t="shared" ref="P56" si="26">SUM(P53:P55)</f>
        <v>0</v>
      </c>
      <c r="Q56" s="296">
        <f t="shared" ref="Q56" si="27">SUM(Q53:Q55)</f>
        <v>0</v>
      </c>
      <c r="R56" s="296">
        <f t="shared" si="2"/>
        <v>0</v>
      </c>
    </row>
    <row r="57" spans="2:18" x14ac:dyDescent="0.2">
      <c r="B57" s="154">
        <v>17</v>
      </c>
      <c r="C57" s="169" t="s">
        <v>22</v>
      </c>
      <c r="D57" s="298" t="str">
        <f>IF(R60&lt;&gt;0,VLOOKUP($E$9,Info_County_Code,2,FALSE),"")</f>
        <v/>
      </c>
      <c r="E57" s="225"/>
      <c r="F57" s="248"/>
      <c r="G57" s="248"/>
      <c r="H57" s="248"/>
      <c r="I57" s="236"/>
      <c r="J57" s="236"/>
      <c r="K57" s="295" t="str">
        <f>IF(NOT(ISBLANK(E57)),$K$29,"")</f>
        <v/>
      </c>
      <c r="L57" s="236"/>
      <c r="M57" s="236"/>
      <c r="N57" s="236"/>
      <c r="O57" s="236"/>
      <c r="P57" s="236"/>
      <c r="Q57" s="236"/>
      <c r="R57" s="269">
        <f t="shared" si="2"/>
        <v>0</v>
      </c>
    </row>
    <row r="58" spans="2:18" x14ac:dyDescent="0.2">
      <c r="B58" s="154">
        <v>17</v>
      </c>
      <c r="C58" s="121" t="s">
        <v>23</v>
      </c>
      <c r="D58" s="298" t="str">
        <f t="shared" ref="D58:J58" si="28">IF(ISBLANK(D57),"",D57)</f>
        <v/>
      </c>
      <c r="E58" s="306" t="str">
        <f t="shared" si="28"/>
        <v/>
      </c>
      <c r="F58" s="307" t="str">
        <f t="shared" si="28"/>
        <v/>
      </c>
      <c r="G58" s="307" t="str">
        <f t="shared" si="28"/>
        <v/>
      </c>
      <c r="H58" s="307" t="str">
        <f t="shared" si="28"/>
        <v/>
      </c>
      <c r="I58" s="295" t="str">
        <f t="shared" si="28"/>
        <v/>
      </c>
      <c r="J58" s="295" t="str">
        <f t="shared" si="28"/>
        <v/>
      </c>
      <c r="K58" s="295" t="str">
        <f>IF(NOT(ISBLANK(E57)),$K$30,"")</f>
        <v/>
      </c>
      <c r="L58" s="236"/>
      <c r="M58" s="236"/>
      <c r="N58" s="236"/>
      <c r="O58" s="236"/>
      <c r="P58" s="236"/>
      <c r="Q58" s="236"/>
      <c r="R58" s="269">
        <f t="shared" si="2"/>
        <v>0</v>
      </c>
    </row>
    <row r="59" spans="2:18" x14ac:dyDescent="0.2">
      <c r="B59" s="154">
        <v>17</v>
      </c>
      <c r="C59" s="121" t="s">
        <v>25</v>
      </c>
      <c r="D59" s="298" t="str">
        <f t="shared" ref="D59:J59" si="29">IF(ISBLANK(D57),"",D57)</f>
        <v/>
      </c>
      <c r="E59" s="306" t="str">
        <f t="shared" si="29"/>
        <v/>
      </c>
      <c r="F59" s="307" t="str">
        <f t="shared" si="29"/>
        <v/>
      </c>
      <c r="G59" s="307" t="str">
        <f t="shared" si="29"/>
        <v/>
      </c>
      <c r="H59" s="307" t="str">
        <f t="shared" si="29"/>
        <v/>
      </c>
      <c r="I59" s="295" t="str">
        <f t="shared" si="29"/>
        <v/>
      </c>
      <c r="J59" s="295" t="str">
        <f t="shared" si="29"/>
        <v/>
      </c>
      <c r="K59" s="295" t="str">
        <f>IF(NOT(ISBLANK(E57)),$K$31,"")</f>
        <v/>
      </c>
      <c r="L59" s="236"/>
      <c r="M59" s="236"/>
      <c r="N59" s="236"/>
      <c r="O59" s="236"/>
      <c r="P59" s="236"/>
      <c r="Q59" s="236"/>
      <c r="R59" s="269">
        <f t="shared" si="2"/>
        <v>0</v>
      </c>
    </row>
    <row r="60" spans="2:18" ht="15.75" x14ac:dyDescent="0.25">
      <c r="B60" s="186">
        <v>17</v>
      </c>
      <c r="C60" s="186" t="s">
        <v>199</v>
      </c>
      <c r="D60" s="308" t="str">
        <f t="shared" ref="D60:J60" si="30">IF(ISBLANK(D57),"",D57)</f>
        <v/>
      </c>
      <c r="E60" s="309" t="str">
        <f t="shared" si="30"/>
        <v/>
      </c>
      <c r="F60" s="310" t="str">
        <f t="shared" si="30"/>
        <v/>
      </c>
      <c r="G60" s="310" t="str">
        <f t="shared" si="30"/>
        <v/>
      </c>
      <c r="H60" s="310" t="str">
        <f t="shared" si="30"/>
        <v/>
      </c>
      <c r="I60" s="296" t="str">
        <f t="shared" si="30"/>
        <v/>
      </c>
      <c r="J60" s="296" t="str">
        <f t="shared" si="30"/>
        <v/>
      </c>
      <c r="K60" s="296" t="str">
        <f>IF(NOT(ISBLANK(E57)),$K$32,"")</f>
        <v/>
      </c>
      <c r="L60" s="296">
        <f t="shared" ref="L60" si="31">SUM(L57:L59)</f>
        <v>0</v>
      </c>
      <c r="M60" s="296">
        <f>SUM(M57:M59)</f>
        <v>0</v>
      </c>
      <c r="N60" s="296">
        <f>SUM(N57:N59)</f>
        <v>0</v>
      </c>
      <c r="O60" s="296">
        <f t="shared" ref="O60" si="32">SUM(O57:O59)</f>
        <v>0</v>
      </c>
      <c r="P60" s="296">
        <f t="shared" ref="P60" si="33">SUM(P57:P59)</f>
        <v>0</v>
      </c>
      <c r="Q60" s="296">
        <f t="shared" ref="Q60" si="34">SUM(Q57:Q59)</f>
        <v>0</v>
      </c>
      <c r="R60" s="296">
        <f t="shared" si="2"/>
        <v>0</v>
      </c>
    </row>
    <row r="61" spans="2:18" x14ac:dyDescent="0.2">
      <c r="B61" s="154">
        <v>18</v>
      </c>
      <c r="C61" s="169" t="s">
        <v>22</v>
      </c>
      <c r="D61" s="298" t="str">
        <f>IF(R64&lt;&gt;0,VLOOKUP($E$9,Info_County_Code,2,FALSE),"")</f>
        <v/>
      </c>
      <c r="E61" s="225"/>
      <c r="F61" s="248"/>
      <c r="G61" s="248"/>
      <c r="H61" s="248"/>
      <c r="I61" s="236"/>
      <c r="J61" s="236"/>
      <c r="K61" s="295" t="str">
        <f>IF(NOT(ISBLANK(E61)),$K$29,"")</f>
        <v/>
      </c>
      <c r="L61" s="236"/>
      <c r="M61" s="236"/>
      <c r="N61" s="236"/>
      <c r="O61" s="236"/>
      <c r="P61" s="236"/>
      <c r="Q61" s="236"/>
      <c r="R61" s="269">
        <f t="shared" ref="R61:R92" si="35">SUM(L61:Q61)</f>
        <v>0</v>
      </c>
    </row>
    <row r="62" spans="2:18" x14ac:dyDescent="0.2">
      <c r="B62" s="154">
        <v>18</v>
      </c>
      <c r="C62" s="121" t="s">
        <v>23</v>
      </c>
      <c r="D62" s="298" t="str">
        <f t="shared" ref="D62:J62" si="36">IF(ISBLANK(D61),"",D61)</f>
        <v/>
      </c>
      <c r="E62" s="306" t="str">
        <f t="shared" si="36"/>
        <v/>
      </c>
      <c r="F62" s="307" t="str">
        <f t="shared" si="36"/>
        <v/>
      </c>
      <c r="G62" s="307" t="str">
        <f t="shared" si="36"/>
        <v/>
      </c>
      <c r="H62" s="307" t="str">
        <f t="shared" si="36"/>
        <v/>
      </c>
      <c r="I62" s="295" t="str">
        <f t="shared" si="36"/>
        <v/>
      </c>
      <c r="J62" s="295" t="str">
        <f t="shared" si="36"/>
        <v/>
      </c>
      <c r="K62" s="295" t="str">
        <f>IF(NOT(ISBLANK(E61)),$K$30,"")</f>
        <v/>
      </c>
      <c r="L62" s="236"/>
      <c r="M62" s="236"/>
      <c r="N62" s="236"/>
      <c r="O62" s="236"/>
      <c r="P62" s="236"/>
      <c r="Q62" s="236"/>
      <c r="R62" s="269">
        <f t="shared" si="35"/>
        <v>0</v>
      </c>
    </row>
    <row r="63" spans="2:18" x14ac:dyDescent="0.2">
      <c r="B63" s="154">
        <v>18</v>
      </c>
      <c r="C63" s="121" t="s">
        <v>25</v>
      </c>
      <c r="D63" s="298" t="str">
        <f t="shared" ref="D63:J63" si="37">IF(ISBLANK(D61),"",D61)</f>
        <v/>
      </c>
      <c r="E63" s="306" t="str">
        <f t="shared" si="37"/>
        <v/>
      </c>
      <c r="F63" s="307" t="str">
        <f t="shared" si="37"/>
        <v/>
      </c>
      <c r="G63" s="307" t="str">
        <f t="shared" si="37"/>
        <v/>
      </c>
      <c r="H63" s="307" t="str">
        <f t="shared" si="37"/>
        <v/>
      </c>
      <c r="I63" s="295" t="str">
        <f t="shared" si="37"/>
        <v/>
      </c>
      <c r="J63" s="295" t="str">
        <f t="shared" si="37"/>
        <v/>
      </c>
      <c r="K63" s="295" t="str">
        <f>IF(NOT(ISBLANK(E61)),$K$31,"")</f>
        <v/>
      </c>
      <c r="L63" s="236"/>
      <c r="M63" s="236"/>
      <c r="N63" s="236"/>
      <c r="O63" s="236"/>
      <c r="P63" s="236"/>
      <c r="Q63" s="236"/>
      <c r="R63" s="269">
        <f t="shared" si="35"/>
        <v>0</v>
      </c>
    </row>
    <row r="64" spans="2:18" ht="15.75" x14ac:dyDescent="0.25">
      <c r="B64" s="186">
        <v>18</v>
      </c>
      <c r="C64" s="186" t="s">
        <v>199</v>
      </c>
      <c r="D64" s="308" t="str">
        <f t="shared" ref="D64:J64" si="38">IF(ISBLANK(D61),"",D61)</f>
        <v/>
      </c>
      <c r="E64" s="309" t="str">
        <f t="shared" si="38"/>
        <v/>
      </c>
      <c r="F64" s="310" t="str">
        <f t="shared" si="38"/>
        <v/>
      </c>
      <c r="G64" s="310" t="str">
        <f t="shared" si="38"/>
        <v/>
      </c>
      <c r="H64" s="310" t="str">
        <f t="shared" si="38"/>
        <v/>
      </c>
      <c r="I64" s="296" t="str">
        <f t="shared" si="38"/>
        <v/>
      </c>
      <c r="J64" s="296" t="str">
        <f t="shared" si="38"/>
        <v/>
      </c>
      <c r="K64" s="296" t="str">
        <f>IF(NOT(ISBLANK(E61)),$K$32,"")</f>
        <v/>
      </c>
      <c r="L64" s="296">
        <f t="shared" ref="L64" si="39">SUM(L61:L63)</f>
        <v>0</v>
      </c>
      <c r="M64" s="296">
        <f>SUM(M61:M63)</f>
        <v>0</v>
      </c>
      <c r="N64" s="296">
        <f>SUM(N61:N63)</f>
        <v>0</v>
      </c>
      <c r="O64" s="296">
        <f t="shared" ref="O64" si="40">SUM(O61:O63)</f>
        <v>0</v>
      </c>
      <c r="P64" s="296">
        <f t="shared" ref="P64" si="41">SUM(P61:P63)</f>
        <v>0</v>
      </c>
      <c r="Q64" s="296">
        <f t="shared" ref="Q64" si="42">SUM(Q61:Q63)</f>
        <v>0</v>
      </c>
      <c r="R64" s="296">
        <f t="shared" si="35"/>
        <v>0</v>
      </c>
    </row>
    <row r="65" spans="2:18" x14ac:dyDescent="0.2">
      <c r="B65" s="154">
        <v>19</v>
      </c>
      <c r="C65" s="169" t="s">
        <v>22</v>
      </c>
      <c r="D65" s="298" t="str">
        <f>IF(R68&lt;&gt;0,VLOOKUP($E$9,Info_County_Code,2,FALSE),"")</f>
        <v/>
      </c>
      <c r="E65" s="225"/>
      <c r="F65" s="248"/>
      <c r="G65" s="248"/>
      <c r="H65" s="248"/>
      <c r="I65" s="236"/>
      <c r="J65" s="236"/>
      <c r="K65" s="295" t="str">
        <f>IF(NOT(ISBLANK(E65)),$K$29,"")</f>
        <v/>
      </c>
      <c r="L65" s="236"/>
      <c r="M65" s="236"/>
      <c r="N65" s="236"/>
      <c r="O65" s="236"/>
      <c r="P65" s="236"/>
      <c r="Q65" s="236"/>
      <c r="R65" s="269">
        <f t="shared" si="35"/>
        <v>0</v>
      </c>
    </row>
    <row r="66" spans="2:18" x14ac:dyDescent="0.2">
      <c r="B66" s="154">
        <v>19</v>
      </c>
      <c r="C66" s="121" t="s">
        <v>23</v>
      </c>
      <c r="D66" s="298" t="str">
        <f t="shared" ref="D66:J66" si="43">IF(ISBLANK(D65),"",D65)</f>
        <v/>
      </c>
      <c r="E66" s="306" t="str">
        <f t="shared" si="43"/>
        <v/>
      </c>
      <c r="F66" s="307" t="str">
        <f t="shared" si="43"/>
        <v/>
      </c>
      <c r="G66" s="307" t="str">
        <f t="shared" si="43"/>
        <v/>
      </c>
      <c r="H66" s="307" t="str">
        <f t="shared" si="43"/>
        <v/>
      </c>
      <c r="I66" s="295" t="str">
        <f t="shared" si="43"/>
        <v/>
      </c>
      <c r="J66" s="295" t="str">
        <f t="shared" si="43"/>
        <v/>
      </c>
      <c r="K66" s="295" t="str">
        <f>IF(NOT(ISBLANK(E65)),$K$30,"")</f>
        <v/>
      </c>
      <c r="L66" s="236"/>
      <c r="M66" s="236"/>
      <c r="N66" s="236"/>
      <c r="O66" s="236"/>
      <c r="P66" s="236"/>
      <c r="Q66" s="236"/>
      <c r="R66" s="269">
        <f t="shared" si="35"/>
        <v>0</v>
      </c>
    </row>
    <row r="67" spans="2:18" x14ac:dyDescent="0.2">
      <c r="B67" s="154">
        <v>19</v>
      </c>
      <c r="C67" s="121" t="s">
        <v>25</v>
      </c>
      <c r="D67" s="298" t="str">
        <f t="shared" ref="D67:J67" si="44">IF(ISBLANK(D65),"",D65)</f>
        <v/>
      </c>
      <c r="E67" s="306" t="str">
        <f t="shared" si="44"/>
        <v/>
      </c>
      <c r="F67" s="307" t="str">
        <f t="shared" si="44"/>
        <v/>
      </c>
      <c r="G67" s="307" t="str">
        <f t="shared" si="44"/>
        <v/>
      </c>
      <c r="H67" s="307" t="str">
        <f t="shared" si="44"/>
        <v/>
      </c>
      <c r="I67" s="295" t="str">
        <f t="shared" si="44"/>
        <v/>
      </c>
      <c r="J67" s="295" t="str">
        <f t="shared" si="44"/>
        <v/>
      </c>
      <c r="K67" s="295" t="str">
        <f>IF(NOT(ISBLANK(E65)),$K$31,"")</f>
        <v/>
      </c>
      <c r="L67" s="236"/>
      <c r="M67" s="236"/>
      <c r="N67" s="236"/>
      <c r="O67" s="236"/>
      <c r="P67" s="236"/>
      <c r="Q67" s="236"/>
      <c r="R67" s="269">
        <f t="shared" si="35"/>
        <v>0</v>
      </c>
    </row>
    <row r="68" spans="2:18" ht="15.75" x14ac:dyDescent="0.25">
      <c r="B68" s="186">
        <v>19</v>
      </c>
      <c r="C68" s="186" t="s">
        <v>199</v>
      </c>
      <c r="D68" s="308" t="str">
        <f t="shared" ref="D68:J68" si="45">IF(ISBLANK(D65),"",D65)</f>
        <v/>
      </c>
      <c r="E68" s="309" t="str">
        <f t="shared" si="45"/>
        <v/>
      </c>
      <c r="F68" s="310" t="str">
        <f t="shared" si="45"/>
        <v/>
      </c>
      <c r="G68" s="310" t="str">
        <f t="shared" si="45"/>
        <v/>
      </c>
      <c r="H68" s="310" t="str">
        <f t="shared" si="45"/>
        <v/>
      </c>
      <c r="I68" s="296" t="str">
        <f t="shared" si="45"/>
        <v/>
      </c>
      <c r="J68" s="296" t="str">
        <f t="shared" si="45"/>
        <v/>
      </c>
      <c r="K68" s="296" t="str">
        <f>IF(NOT(ISBLANK(E65)),$K$32,"")</f>
        <v/>
      </c>
      <c r="L68" s="296">
        <f t="shared" ref="L68" si="46">SUM(L65:L67)</f>
        <v>0</v>
      </c>
      <c r="M68" s="296">
        <f>SUM(M65:M67)</f>
        <v>0</v>
      </c>
      <c r="N68" s="296">
        <f>SUM(N65:N67)</f>
        <v>0</v>
      </c>
      <c r="O68" s="296">
        <f t="shared" ref="O68" si="47">SUM(O65:O67)</f>
        <v>0</v>
      </c>
      <c r="P68" s="296">
        <f t="shared" ref="P68" si="48">SUM(P65:P67)</f>
        <v>0</v>
      </c>
      <c r="Q68" s="296">
        <f t="shared" ref="Q68" si="49">SUM(Q65:Q67)</f>
        <v>0</v>
      </c>
      <c r="R68" s="296">
        <f t="shared" si="35"/>
        <v>0</v>
      </c>
    </row>
    <row r="69" spans="2:18" x14ac:dyDescent="0.2">
      <c r="B69" s="154">
        <v>20</v>
      </c>
      <c r="C69" s="169" t="s">
        <v>22</v>
      </c>
      <c r="D69" s="298" t="str">
        <f>IF(R72&lt;&gt;0,VLOOKUP($E$9,Info_County_Code,2,FALSE),"")</f>
        <v/>
      </c>
      <c r="E69" s="225"/>
      <c r="F69" s="248"/>
      <c r="G69" s="248"/>
      <c r="H69" s="248"/>
      <c r="I69" s="236"/>
      <c r="J69" s="236"/>
      <c r="K69" s="295" t="str">
        <f>IF(NOT(ISBLANK(E69)),$K$29,"")</f>
        <v/>
      </c>
      <c r="L69" s="236"/>
      <c r="M69" s="236"/>
      <c r="N69" s="236"/>
      <c r="O69" s="236"/>
      <c r="P69" s="236"/>
      <c r="Q69" s="236"/>
      <c r="R69" s="269">
        <f t="shared" si="35"/>
        <v>0</v>
      </c>
    </row>
    <row r="70" spans="2:18" x14ac:dyDescent="0.2">
      <c r="B70" s="154">
        <v>20</v>
      </c>
      <c r="C70" s="121" t="s">
        <v>23</v>
      </c>
      <c r="D70" s="298" t="str">
        <f t="shared" ref="D70:J70" si="50">IF(ISBLANK(D69),"",D69)</f>
        <v/>
      </c>
      <c r="E70" s="306" t="str">
        <f t="shared" si="50"/>
        <v/>
      </c>
      <c r="F70" s="307" t="str">
        <f t="shared" si="50"/>
        <v/>
      </c>
      <c r="G70" s="307" t="str">
        <f t="shared" si="50"/>
        <v/>
      </c>
      <c r="H70" s="307" t="str">
        <f t="shared" si="50"/>
        <v/>
      </c>
      <c r="I70" s="295" t="str">
        <f t="shared" si="50"/>
        <v/>
      </c>
      <c r="J70" s="295" t="str">
        <f t="shared" si="50"/>
        <v/>
      </c>
      <c r="K70" s="295" t="str">
        <f>IF(NOT(ISBLANK(E69)),$K$30,"")</f>
        <v/>
      </c>
      <c r="L70" s="236"/>
      <c r="M70" s="236"/>
      <c r="N70" s="236"/>
      <c r="O70" s="236"/>
      <c r="P70" s="236"/>
      <c r="Q70" s="236"/>
      <c r="R70" s="269">
        <f t="shared" si="35"/>
        <v>0</v>
      </c>
    </row>
    <row r="71" spans="2:18" x14ac:dyDescent="0.2">
      <c r="B71" s="154">
        <v>20</v>
      </c>
      <c r="C71" s="121" t="s">
        <v>25</v>
      </c>
      <c r="D71" s="298" t="str">
        <f t="shared" ref="D71:J71" si="51">IF(ISBLANK(D69),"",D69)</f>
        <v/>
      </c>
      <c r="E71" s="306" t="str">
        <f t="shared" si="51"/>
        <v/>
      </c>
      <c r="F71" s="307" t="str">
        <f t="shared" si="51"/>
        <v/>
      </c>
      <c r="G71" s="307" t="str">
        <f t="shared" si="51"/>
        <v/>
      </c>
      <c r="H71" s="307" t="str">
        <f t="shared" si="51"/>
        <v/>
      </c>
      <c r="I71" s="295" t="str">
        <f t="shared" si="51"/>
        <v/>
      </c>
      <c r="J71" s="295" t="str">
        <f t="shared" si="51"/>
        <v/>
      </c>
      <c r="K71" s="295" t="str">
        <f>IF(NOT(ISBLANK(E69)),$K$31,"")</f>
        <v/>
      </c>
      <c r="L71" s="236"/>
      <c r="M71" s="236"/>
      <c r="N71" s="236"/>
      <c r="O71" s="236"/>
      <c r="P71" s="236"/>
      <c r="Q71" s="236"/>
      <c r="R71" s="269">
        <f t="shared" si="35"/>
        <v>0</v>
      </c>
    </row>
    <row r="72" spans="2:18" ht="15.75" x14ac:dyDescent="0.25">
      <c r="B72" s="186">
        <v>20</v>
      </c>
      <c r="C72" s="186" t="s">
        <v>199</v>
      </c>
      <c r="D72" s="308" t="str">
        <f t="shared" ref="D72:J72" si="52">IF(ISBLANK(D69),"",D69)</f>
        <v/>
      </c>
      <c r="E72" s="309" t="str">
        <f t="shared" si="52"/>
        <v/>
      </c>
      <c r="F72" s="310" t="str">
        <f t="shared" si="52"/>
        <v/>
      </c>
      <c r="G72" s="310" t="str">
        <f t="shared" si="52"/>
        <v/>
      </c>
      <c r="H72" s="310" t="str">
        <f t="shared" si="52"/>
        <v/>
      </c>
      <c r="I72" s="296" t="str">
        <f t="shared" si="52"/>
        <v/>
      </c>
      <c r="J72" s="296" t="str">
        <f t="shared" si="52"/>
        <v/>
      </c>
      <c r="K72" s="296" t="str">
        <f>IF(NOT(ISBLANK(E69)),$K$32,"")</f>
        <v/>
      </c>
      <c r="L72" s="296">
        <f t="shared" ref="L72" si="53">SUM(L69:L71)</f>
        <v>0</v>
      </c>
      <c r="M72" s="296">
        <f>SUM(M69:M71)</f>
        <v>0</v>
      </c>
      <c r="N72" s="296">
        <f>SUM(N69:N71)</f>
        <v>0</v>
      </c>
      <c r="O72" s="296">
        <f t="shared" ref="O72" si="54">SUM(O69:O71)</f>
        <v>0</v>
      </c>
      <c r="P72" s="296">
        <f t="shared" ref="P72" si="55">SUM(P69:P71)</f>
        <v>0</v>
      </c>
      <c r="Q72" s="296">
        <f t="shared" ref="Q72" si="56">SUM(Q69:Q71)</f>
        <v>0</v>
      </c>
      <c r="R72" s="296">
        <f t="shared" si="35"/>
        <v>0</v>
      </c>
    </row>
    <row r="73" spans="2:18" x14ac:dyDescent="0.2">
      <c r="B73" s="154">
        <v>21</v>
      </c>
      <c r="C73" s="169" t="s">
        <v>22</v>
      </c>
      <c r="D73" s="298" t="str">
        <f>IF(R76&lt;&gt;0,VLOOKUP($E$9,Info_County_Code,2,FALSE),"")</f>
        <v/>
      </c>
      <c r="E73" s="225"/>
      <c r="F73" s="248"/>
      <c r="G73" s="248"/>
      <c r="H73" s="248"/>
      <c r="I73" s="236"/>
      <c r="J73" s="236"/>
      <c r="K73" s="295" t="str">
        <f>IF(NOT(ISBLANK(E73)),$K$29,"")</f>
        <v/>
      </c>
      <c r="L73" s="236"/>
      <c r="M73" s="236"/>
      <c r="N73" s="236"/>
      <c r="O73" s="236"/>
      <c r="P73" s="236"/>
      <c r="Q73" s="236"/>
      <c r="R73" s="269">
        <f t="shared" si="35"/>
        <v>0</v>
      </c>
    </row>
    <row r="74" spans="2:18" x14ac:dyDescent="0.2">
      <c r="B74" s="154">
        <v>21</v>
      </c>
      <c r="C74" s="121" t="s">
        <v>23</v>
      </c>
      <c r="D74" s="298" t="str">
        <f t="shared" ref="D74:J74" si="57">IF(ISBLANK(D73),"",D73)</f>
        <v/>
      </c>
      <c r="E74" s="306" t="str">
        <f t="shared" si="57"/>
        <v/>
      </c>
      <c r="F74" s="307" t="str">
        <f t="shared" si="57"/>
        <v/>
      </c>
      <c r="G74" s="307" t="str">
        <f t="shared" si="57"/>
        <v/>
      </c>
      <c r="H74" s="307" t="str">
        <f t="shared" si="57"/>
        <v/>
      </c>
      <c r="I74" s="295" t="str">
        <f t="shared" si="57"/>
        <v/>
      </c>
      <c r="J74" s="295" t="str">
        <f t="shared" si="57"/>
        <v/>
      </c>
      <c r="K74" s="295" t="str">
        <f>IF(NOT(ISBLANK(E73)),$K$30,"")</f>
        <v/>
      </c>
      <c r="L74" s="236"/>
      <c r="M74" s="236"/>
      <c r="N74" s="236"/>
      <c r="O74" s="236"/>
      <c r="P74" s="236"/>
      <c r="Q74" s="236"/>
      <c r="R74" s="269">
        <f t="shared" si="35"/>
        <v>0</v>
      </c>
    </row>
    <row r="75" spans="2:18" x14ac:dyDescent="0.2">
      <c r="B75" s="154">
        <v>21</v>
      </c>
      <c r="C75" s="121" t="s">
        <v>25</v>
      </c>
      <c r="D75" s="298" t="str">
        <f t="shared" ref="D75:J75" si="58">IF(ISBLANK(D73),"",D73)</f>
        <v/>
      </c>
      <c r="E75" s="306" t="str">
        <f t="shared" si="58"/>
        <v/>
      </c>
      <c r="F75" s="307" t="str">
        <f t="shared" si="58"/>
        <v/>
      </c>
      <c r="G75" s="307" t="str">
        <f t="shared" si="58"/>
        <v/>
      </c>
      <c r="H75" s="307" t="str">
        <f t="shared" si="58"/>
        <v/>
      </c>
      <c r="I75" s="295" t="str">
        <f t="shared" si="58"/>
        <v/>
      </c>
      <c r="J75" s="295" t="str">
        <f t="shared" si="58"/>
        <v/>
      </c>
      <c r="K75" s="295" t="str">
        <f>IF(NOT(ISBLANK(E73)),$K$31,"")</f>
        <v/>
      </c>
      <c r="L75" s="236"/>
      <c r="M75" s="236"/>
      <c r="N75" s="236"/>
      <c r="O75" s="236"/>
      <c r="P75" s="236"/>
      <c r="Q75" s="236"/>
      <c r="R75" s="269">
        <f t="shared" si="35"/>
        <v>0</v>
      </c>
    </row>
    <row r="76" spans="2:18" ht="15.75" x14ac:dyDescent="0.25">
      <c r="B76" s="186">
        <v>21</v>
      </c>
      <c r="C76" s="186" t="s">
        <v>199</v>
      </c>
      <c r="D76" s="308" t="str">
        <f t="shared" ref="D76:J76" si="59">IF(ISBLANK(D73),"",D73)</f>
        <v/>
      </c>
      <c r="E76" s="309" t="str">
        <f t="shared" si="59"/>
        <v/>
      </c>
      <c r="F76" s="310" t="str">
        <f t="shared" si="59"/>
        <v/>
      </c>
      <c r="G76" s="310" t="str">
        <f t="shared" si="59"/>
        <v/>
      </c>
      <c r="H76" s="310" t="str">
        <f t="shared" si="59"/>
        <v/>
      </c>
      <c r="I76" s="296" t="str">
        <f t="shared" si="59"/>
        <v/>
      </c>
      <c r="J76" s="296" t="str">
        <f t="shared" si="59"/>
        <v/>
      </c>
      <c r="K76" s="296" t="str">
        <f>IF(NOT(ISBLANK(E73)),$K$32,"")</f>
        <v/>
      </c>
      <c r="L76" s="296">
        <f t="shared" ref="L76" si="60">SUM(L73:L75)</f>
        <v>0</v>
      </c>
      <c r="M76" s="296">
        <f>SUM(M73:M75)</f>
        <v>0</v>
      </c>
      <c r="N76" s="296">
        <f>SUM(N73:N75)</f>
        <v>0</v>
      </c>
      <c r="O76" s="296">
        <f t="shared" ref="O76" si="61">SUM(O73:O75)</f>
        <v>0</v>
      </c>
      <c r="P76" s="296">
        <f t="shared" ref="P76" si="62">SUM(P73:P75)</f>
        <v>0</v>
      </c>
      <c r="Q76" s="296">
        <f t="shared" ref="Q76" si="63">SUM(Q73:Q75)</f>
        <v>0</v>
      </c>
      <c r="R76" s="296">
        <f t="shared" si="35"/>
        <v>0</v>
      </c>
    </row>
    <row r="77" spans="2:18" x14ac:dyDescent="0.2">
      <c r="B77" s="154">
        <v>22</v>
      </c>
      <c r="C77" s="169" t="s">
        <v>22</v>
      </c>
      <c r="D77" s="298" t="str">
        <f>IF(R80&lt;&gt;0,VLOOKUP($E$9,Info_County_Code,2,FALSE),"")</f>
        <v/>
      </c>
      <c r="E77" s="225"/>
      <c r="F77" s="248"/>
      <c r="G77" s="248"/>
      <c r="H77" s="248"/>
      <c r="I77" s="236"/>
      <c r="J77" s="236"/>
      <c r="K77" s="295" t="str">
        <f>IF(NOT(ISBLANK(E77)),$K$29,"")</f>
        <v/>
      </c>
      <c r="L77" s="236"/>
      <c r="M77" s="236"/>
      <c r="N77" s="236"/>
      <c r="O77" s="236"/>
      <c r="P77" s="236"/>
      <c r="Q77" s="236"/>
      <c r="R77" s="269">
        <f t="shared" si="35"/>
        <v>0</v>
      </c>
    </row>
    <row r="78" spans="2:18" x14ac:dyDescent="0.2">
      <c r="B78" s="154">
        <v>22</v>
      </c>
      <c r="C78" s="121" t="s">
        <v>23</v>
      </c>
      <c r="D78" s="298" t="str">
        <f t="shared" ref="D78:J78" si="64">IF(ISBLANK(D77),"",D77)</f>
        <v/>
      </c>
      <c r="E78" s="306" t="str">
        <f t="shared" si="64"/>
        <v/>
      </c>
      <c r="F78" s="307" t="str">
        <f t="shared" si="64"/>
        <v/>
      </c>
      <c r="G78" s="307" t="str">
        <f t="shared" si="64"/>
        <v/>
      </c>
      <c r="H78" s="307" t="str">
        <f t="shared" si="64"/>
        <v/>
      </c>
      <c r="I78" s="295" t="str">
        <f t="shared" si="64"/>
        <v/>
      </c>
      <c r="J78" s="295" t="str">
        <f t="shared" si="64"/>
        <v/>
      </c>
      <c r="K78" s="295" t="str">
        <f>IF(NOT(ISBLANK(E77)),$K$30,"")</f>
        <v/>
      </c>
      <c r="L78" s="236"/>
      <c r="M78" s="236"/>
      <c r="N78" s="236"/>
      <c r="O78" s="236"/>
      <c r="P78" s="236"/>
      <c r="Q78" s="236"/>
      <c r="R78" s="269">
        <f t="shared" si="35"/>
        <v>0</v>
      </c>
    </row>
    <row r="79" spans="2:18" x14ac:dyDescent="0.2">
      <c r="B79" s="154">
        <v>22</v>
      </c>
      <c r="C79" s="121" t="s">
        <v>25</v>
      </c>
      <c r="D79" s="298" t="str">
        <f t="shared" ref="D79:J79" si="65">IF(ISBLANK(D77),"",D77)</f>
        <v/>
      </c>
      <c r="E79" s="306" t="str">
        <f t="shared" si="65"/>
        <v/>
      </c>
      <c r="F79" s="307" t="str">
        <f t="shared" si="65"/>
        <v/>
      </c>
      <c r="G79" s="307" t="str">
        <f t="shared" si="65"/>
        <v/>
      </c>
      <c r="H79" s="307" t="str">
        <f t="shared" si="65"/>
        <v/>
      </c>
      <c r="I79" s="295" t="str">
        <f t="shared" si="65"/>
        <v/>
      </c>
      <c r="J79" s="295" t="str">
        <f t="shared" si="65"/>
        <v/>
      </c>
      <c r="K79" s="295" t="str">
        <f>IF(NOT(ISBLANK(E77)),$K$31,"")</f>
        <v/>
      </c>
      <c r="L79" s="236"/>
      <c r="M79" s="236"/>
      <c r="N79" s="236"/>
      <c r="O79" s="236"/>
      <c r="P79" s="236"/>
      <c r="Q79" s="236"/>
      <c r="R79" s="269">
        <f t="shared" si="35"/>
        <v>0</v>
      </c>
    </row>
    <row r="80" spans="2:18" ht="15.75" x14ac:dyDescent="0.25">
      <c r="B80" s="186">
        <v>22</v>
      </c>
      <c r="C80" s="186" t="s">
        <v>199</v>
      </c>
      <c r="D80" s="308" t="str">
        <f t="shared" ref="D80:J80" si="66">IF(ISBLANK(D77),"",D77)</f>
        <v/>
      </c>
      <c r="E80" s="309" t="str">
        <f t="shared" si="66"/>
        <v/>
      </c>
      <c r="F80" s="310" t="str">
        <f t="shared" si="66"/>
        <v/>
      </c>
      <c r="G80" s="310" t="str">
        <f t="shared" si="66"/>
        <v/>
      </c>
      <c r="H80" s="310" t="str">
        <f t="shared" si="66"/>
        <v/>
      </c>
      <c r="I80" s="296" t="str">
        <f t="shared" si="66"/>
        <v/>
      </c>
      <c r="J80" s="296" t="str">
        <f t="shared" si="66"/>
        <v/>
      </c>
      <c r="K80" s="296" t="str">
        <f>IF(NOT(ISBLANK(E77)),$K$32,"")</f>
        <v/>
      </c>
      <c r="L80" s="296">
        <f t="shared" ref="L80" si="67">SUM(L77:L79)</f>
        <v>0</v>
      </c>
      <c r="M80" s="296">
        <f>SUM(M77:M79)</f>
        <v>0</v>
      </c>
      <c r="N80" s="296">
        <f>SUM(N77:N79)</f>
        <v>0</v>
      </c>
      <c r="O80" s="296">
        <f t="shared" ref="O80" si="68">SUM(O77:O79)</f>
        <v>0</v>
      </c>
      <c r="P80" s="296">
        <f t="shared" ref="P80" si="69">SUM(P77:P79)</f>
        <v>0</v>
      </c>
      <c r="Q80" s="296">
        <f t="shared" ref="Q80" si="70">SUM(Q77:Q79)</f>
        <v>0</v>
      </c>
      <c r="R80" s="296">
        <f t="shared" si="35"/>
        <v>0</v>
      </c>
    </row>
    <row r="81" spans="2:18" x14ac:dyDescent="0.2">
      <c r="B81" s="154">
        <v>23</v>
      </c>
      <c r="C81" s="169" t="s">
        <v>22</v>
      </c>
      <c r="D81" s="298" t="str">
        <f>IF(R84&lt;&gt;0,VLOOKUP($E$9,Info_County_Code,2,FALSE),"")</f>
        <v/>
      </c>
      <c r="E81" s="225"/>
      <c r="F81" s="248"/>
      <c r="G81" s="248"/>
      <c r="H81" s="248"/>
      <c r="I81" s="236"/>
      <c r="J81" s="236"/>
      <c r="K81" s="295" t="str">
        <f>IF(NOT(ISBLANK(E81)),$K$29,"")</f>
        <v/>
      </c>
      <c r="L81" s="236"/>
      <c r="M81" s="236"/>
      <c r="N81" s="236"/>
      <c r="O81" s="236"/>
      <c r="P81" s="236"/>
      <c r="Q81" s="236"/>
      <c r="R81" s="269">
        <f t="shared" si="35"/>
        <v>0</v>
      </c>
    </row>
    <row r="82" spans="2:18" x14ac:dyDescent="0.2">
      <c r="B82" s="154">
        <v>23</v>
      </c>
      <c r="C82" s="121" t="s">
        <v>23</v>
      </c>
      <c r="D82" s="298" t="str">
        <f t="shared" ref="D82:J82" si="71">IF(ISBLANK(D81),"",D81)</f>
        <v/>
      </c>
      <c r="E82" s="306" t="str">
        <f t="shared" si="71"/>
        <v/>
      </c>
      <c r="F82" s="307" t="str">
        <f t="shared" si="71"/>
        <v/>
      </c>
      <c r="G82" s="307" t="str">
        <f t="shared" si="71"/>
        <v/>
      </c>
      <c r="H82" s="307" t="str">
        <f t="shared" si="71"/>
        <v/>
      </c>
      <c r="I82" s="295" t="str">
        <f t="shared" si="71"/>
        <v/>
      </c>
      <c r="J82" s="295" t="str">
        <f t="shared" si="71"/>
        <v/>
      </c>
      <c r="K82" s="295" t="str">
        <f>IF(NOT(ISBLANK(E81)),$K$30,"")</f>
        <v/>
      </c>
      <c r="L82" s="236"/>
      <c r="M82" s="236"/>
      <c r="N82" s="236"/>
      <c r="O82" s="236"/>
      <c r="P82" s="236"/>
      <c r="Q82" s="236"/>
      <c r="R82" s="269">
        <f t="shared" si="35"/>
        <v>0</v>
      </c>
    </row>
    <row r="83" spans="2:18" x14ac:dyDescent="0.2">
      <c r="B83" s="154">
        <v>23</v>
      </c>
      <c r="C83" s="121" t="s">
        <v>25</v>
      </c>
      <c r="D83" s="298" t="str">
        <f t="shared" ref="D83:J83" si="72">IF(ISBLANK(D81),"",D81)</f>
        <v/>
      </c>
      <c r="E83" s="306" t="str">
        <f t="shared" si="72"/>
        <v/>
      </c>
      <c r="F83" s="307" t="str">
        <f t="shared" si="72"/>
        <v/>
      </c>
      <c r="G83" s="307" t="str">
        <f t="shared" si="72"/>
        <v/>
      </c>
      <c r="H83" s="307" t="str">
        <f t="shared" si="72"/>
        <v/>
      </c>
      <c r="I83" s="295" t="str">
        <f t="shared" si="72"/>
        <v/>
      </c>
      <c r="J83" s="295" t="str">
        <f t="shared" si="72"/>
        <v/>
      </c>
      <c r="K83" s="295" t="str">
        <f>IF(NOT(ISBLANK(E81)),$K$31,"")</f>
        <v/>
      </c>
      <c r="L83" s="236"/>
      <c r="M83" s="236"/>
      <c r="N83" s="236"/>
      <c r="O83" s="236"/>
      <c r="P83" s="236"/>
      <c r="Q83" s="236"/>
      <c r="R83" s="269">
        <f t="shared" si="35"/>
        <v>0</v>
      </c>
    </row>
    <row r="84" spans="2:18" ht="15.75" x14ac:dyDescent="0.25">
      <c r="B84" s="186">
        <v>23</v>
      </c>
      <c r="C84" s="186" t="s">
        <v>199</v>
      </c>
      <c r="D84" s="308" t="str">
        <f t="shared" ref="D84:J84" si="73">IF(ISBLANK(D81),"",D81)</f>
        <v/>
      </c>
      <c r="E84" s="309" t="str">
        <f t="shared" si="73"/>
        <v/>
      </c>
      <c r="F84" s="310" t="str">
        <f t="shared" si="73"/>
        <v/>
      </c>
      <c r="G84" s="310" t="str">
        <f t="shared" si="73"/>
        <v/>
      </c>
      <c r="H84" s="310" t="str">
        <f t="shared" si="73"/>
        <v/>
      </c>
      <c r="I84" s="296" t="str">
        <f t="shared" si="73"/>
        <v/>
      </c>
      <c r="J84" s="296" t="str">
        <f t="shared" si="73"/>
        <v/>
      </c>
      <c r="K84" s="296" t="str">
        <f>IF(NOT(ISBLANK(E81)),$K$32,"")</f>
        <v/>
      </c>
      <c r="L84" s="296">
        <f t="shared" ref="L84" si="74">SUM(L81:L83)</f>
        <v>0</v>
      </c>
      <c r="M84" s="296">
        <f>SUM(M81:M83)</f>
        <v>0</v>
      </c>
      <c r="N84" s="296">
        <f>SUM(N81:N83)</f>
        <v>0</v>
      </c>
      <c r="O84" s="296">
        <f t="shared" ref="O84" si="75">SUM(O81:O83)</f>
        <v>0</v>
      </c>
      <c r="P84" s="296">
        <f t="shared" ref="P84" si="76">SUM(P81:P83)</f>
        <v>0</v>
      </c>
      <c r="Q84" s="296">
        <f t="shared" ref="Q84" si="77">SUM(Q81:Q83)</f>
        <v>0</v>
      </c>
      <c r="R84" s="296">
        <f t="shared" si="35"/>
        <v>0</v>
      </c>
    </row>
    <row r="85" spans="2:18" x14ac:dyDescent="0.2">
      <c r="B85" s="154">
        <v>24</v>
      </c>
      <c r="C85" s="169" t="s">
        <v>22</v>
      </c>
      <c r="D85" s="298" t="str">
        <f>IF(R88&lt;&gt;0,VLOOKUP($E$9,Info_County_Code,2,FALSE),"")</f>
        <v/>
      </c>
      <c r="E85" s="225"/>
      <c r="F85" s="248"/>
      <c r="G85" s="248"/>
      <c r="H85" s="248"/>
      <c r="I85" s="236"/>
      <c r="J85" s="236"/>
      <c r="K85" s="295" t="str">
        <f>IF(NOT(ISBLANK(E85)),$K$29,"")</f>
        <v/>
      </c>
      <c r="L85" s="236"/>
      <c r="M85" s="236"/>
      <c r="N85" s="236"/>
      <c r="O85" s="236"/>
      <c r="P85" s="236"/>
      <c r="Q85" s="236"/>
      <c r="R85" s="269">
        <f t="shared" si="35"/>
        <v>0</v>
      </c>
    </row>
    <row r="86" spans="2:18" x14ac:dyDescent="0.2">
      <c r="B86" s="154">
        <v>24</v>
      </c>
      <c r="C86" s="121" t="s">
        <v>23</v>
      </c>
      <c r="D86" s="298" t="str">
        <f t="shared" ref="D86:J86" si="78">IF(ISBLANK(D85),"",D85)</f>
        <v/>
      </c>
      <c r="E86" s="306" t="str">
        <f t="shared" si="78"/>
        <v/>
      </c>
      <c r="F86" s="307" t="str">
        <f t="shared" si="78"/>
        <v/>
      </c>
      <c r="G86" s="307" t="str">
        <f t="shared" si="78"/>
        <v/>
      </c>
      <c r="H86" s="307" t="str">
        <f t="shared" si="78"/>
        <v/>
      </c>
      <c r="I86" s="295" t="str">
        <f t="shared" si="78"/>
        <v/>
      </c>
      <c r="J86" s="295" t="str">
        <f t="shared" si="78"/>
        <v/>
      </c>
      <c r="K86" s="295" t="str">
        <f>IF(NOT(ISBLANK(E85)),$K$30,"")</f>
        <v/>
      </c>
      <c r="L86" s="236"/>
      <c r="M86" s="236"/>
      <c r="N86" s="236"/>
      <c r="O86" s="236"/>
      <c r="P86" s="236"/>
      <c r="Q86" s="236"/>
      <c r="R86" s="269">
        <f t="shared" si="35"/>
        <v>0</v>
      </c>
    </row>
    <row r="87" spans="2:18" x14ac:dyDescent="0.2">
      <c r="B87" s="154">
        <v>24</v>
      </c>
      <c r="C87" s="121" t="s">
        <v>25</v>
      </c>
      <c r="D87" s="298" t="str">
        <f t="shared" ref="D87:J87" si="79">IF(ISBLANK(D85),"",D85)</f>
        <v/>
      </c>
      <c r="E87" s="306" t="str">
        <f t="shared" si="79"/>
        <v/>
      </c>
      <c r="F87" s="307" t="str">
        <f t="shared" si="79"/>
        <v/>
      </c>
      <c r="G87" s="307" t="str">
        <f t="shared" si="79"/>
        <v/>
      </c>
      <c r="H87" s="307" t="str">
        <f t="shared" si="79"/>
        <v/>
      </c>
      <c r="I87" s="295" t="str">
        <f t="shared" si="79"/>
        <v/>
      </c>
      <c r="J87" s="295" t="str">
        <f t="shared" si="79"/>
        <v/>
      </c>
      <c r="K87" s="295" t="str">
        <f>IF(NOT(ISBLANK(E85)),$K$31,"")</f>
        <v/>
      </c>
      <c r="L87" s="236"/>
      <c r="M87" s="236"/>
      <c r="N87" s="236"/>
      <c r="O87" s="236"/>
      <c r="P87" s="236"/>
      <c r="Q87" s="236"/>
      <c r="R87" s="269">
        <f t="shared" si="35"/>
        <v>0</v>
      </c>
    </row>
    <row r="88" spans="2:18" ht="15.75" x14ac:dyDescent="0.25">
      <c r="B88" s="186">
        <v>24</v>
      </c>
      <c r="C88" s="186" t="s">
        <v>199</v>
      </c>
      <c r="D88" s="308" t="str">
        <f t="shared" ref="D88:J88" si="80">IF(ISBLANK(D85),"",D85)</f>
        <v/>
      </c>
      <c r="E88" s="309" t="str">
        <f t="shared" si="80"/>
        <v/>
      </c>
      <c r="F88" s="310" t="str">
        <f t="shared" si="80"/>
        <v/>
      </c>
      <c r="G88" s="310" t="str">
        <f t="shared" si="80"/>
        <v/>
      </c>
      <c r="H88" s="310" t="str">
        <f t="shared" si="80"/>
        <v/>
      </c>
      <c r="I88" s="296" t="str">
        <f t="shared" si="80"/>
        <v/>
      </c>
      <c r="J88" s="296" t="str">
        <f t="shared" si="80"/>
        <v/>
      </c>
      <c r="K88" s="296" t="str">
        <f>IF(NOT(ISBLANK(E85)),$K$32,"")</f>
        <v/>
      </c>
      <c r="L88" s="296">
        <f t="shared" ref="L88" si="81">SUM(L85:L87)</f>
        <v>0</v>
      </c>
      <c r="M88" s="296">
        <f>SUM(M85:M87)</f>
        <v>0</v>
      </c>
      <c r="N88" s="296">
        <f>SUM(N85:N87)</f>
        <v>0</v>
      </c>
      <c r="O88" s="296">
        <f t="shared" ref="O88:Q88" si="82">SUM(O85:O87)</f>
        <v>0</v>
      </c>
      <c r="P88" s="296">
        <f t="shared" si="82"/>
        <v>0</v>
      </c>
      <c r="Q88" s="296">
        <f t="shared" si="82"/>
        <v>0</v>
      </c>
      <c r="R88" s="296">
        <f t="shared" si="35"/>
        <v>0</v>
      </c>
    </row>
    <row r="89" spans="2:18" x14ac:dyDescent="0.2">
      <c r="B89" s="154">
        <v>25</v>
      </c>
      <c r="C89" s="169" t="s">
        <v>22</v>
      </c>
      <c r="D89" s="298" t="str">
        <f>IF(R92&lt;&gt;0,VLOOKUP($E$9,Info_County_Code,2,FALSE),"")</f>
        <v/>
      </c>
      <c r="E89" s="225"/>
      <c r="F89" s="248"/>
      <c r="G89" s="248"/>
      <c r="H89" s="248"/>
      <c r="I89" s="236"/>
      <c r="J89" s="236"/>
      <c r="K89" s="295" t="str">
        <f>IF(NOT(ISBLANK(E89)),$K$29,"")</f>
        <v/>
      </c>
      <c r="L89" s="236"/>
      <c r="M89" s="236"/>
      <c r="N89" s="236"/>
      <c r="O89" s="236"/>
      <c r="P89" s="236"/>
      <c r="Q89" s="236"/>
      <c r="R89" s="269">
        <f t="shared" si="35"/>
        <v>0</v>
      </c>
    </row>
    <row r="90" spans="2:18" x14ac:dyDescent="0.2">
      <c r="B90" s="154">
        <v>25</v>
      </c>
      <c r="C90" s="121" t="s">
        <v>23</v>
      </c>
      <c r="D90" s="298" t="str">
        <f t="shared" ref="D90:J90" si="83">IF(ISBLANK(D89),"",D89)</f>
        <v/>
      </c>
      <c r="E90" s="306" t="str">
        <f t="shared" si="83"/>
        <v/>
      </c>
      <c r="F90" s="307" t="str">
        <f t="shared" si="83"/>
        <v/>
      </c>
      <c r="G90" s="307" t="str">
        <f t="shared" si="83"/>
        <v/>
      </c>
      <c r="H90" s="307" t="str">
        <f t="shared" si="83"/>
        <v/>
      </c>
      <c r="I90" s="295" t="str">
        <f t="shared" si="83"/>
        <v/>
      </c>
      <c r="J90" s="295" t="str">
        <f t="shared" si="83"/>
        <v/>
      </c>
      <c r="K90" s="295" t="str">
        <f>IF(NOT(ISBLANK(E89)),$K$30,"")</f>
        <v/>
      </c>
      <c r="L90" s="236"/>
      <c r="M90" s="236"/>
      <c r="N90" s="236"/>
      <c r="O90" s="236"/>
      <c r="P90" s="236"/>
      <c r="Q90" s="236"/>
      <c r="R90" s="269">
        <f t="shared" si="35"/>
        <v>0</v>
      </c>
    </row>
    <row r="91" spans="2:18" x14ac:dyDescent="0.2">
      <c r="B91" s="154">
        <v>25</v>
      </c>
      <c r="C91" s="121" t="s">
        <v>25</v>
      </c>
      <c r="D91" s="298" t="str">
        <f t="shared" ref="D91:J91" si="84">IF(ISBLANK(D89),"",D89)</f>
        <v/>
      </c>
      <c r="E91" s="306" t="str">
        <f t="shared" si="84"/>
        <v/>
      </c>
      <c r="F91" s="307" t="str">
        <f t="shared" si="84"/>
        <v/>
      </c>
      <c r="G91" s="307" t="str">
        <f t="shared" si="84"/>
        <v/>
      </c>
      <c r="H91" s="307" t="str">
        <f t="shared" si="84"/>
        <v/>
      </c>
      <c r="I91" s="295" t="str">
        <f t="shared" si="84"/>
        <v/>
      </c>
      <c r="J91" s="295" t="str">
        <f t="shared" si="84"/>
        <v/>
      </c>
      <c r="K91" s="295" t="str">
        <f>IF(NOT(ISBLANK(E89)),$K$31,"")</f>
        <v/>
      </c>
      <c r="L91" s="236"/>
      <c r="M91" s="236"/>
      <c r="N91" s="236"/>
      <c r="O91" s="236"/>
      <c r="P91" s="236"/>
      <c r="Q91" s="236"/>
      <c r="R91" s="269">
        <f t="shared" si="35"/>
        <v>0</v>
      </c>
    </row>
    <row r="92" spans="2:18" ht="15.75" x14ac:dyDescent="0.25">
      <c r="B92" s="186">
        <v>25</v>
      </c>
      <c r="C92" s="186" t="s">
        <v>199</v>
      </c>
      <c r="D92" s="308" t="str">
        <f t="shared" ref="D92:J92" si="85">IF(ISBLANK(D89),"",D89)</f>
        <v/>
      </c>
      <c r="E92" s="309" t="str">
        <f t="shared" si="85"/>
        <v/>
      </c>
      <c r="F92" s="310" t="str">
        <f t="shared" si="85"/>
        <v/>
      </c>
      <c r="G92" s="310" t="str">
        <f t="shared" si="85"/>
        <v/>
      </c>
      <c r="H92" s="310" t="str">
        <f t="shared" si="85"/>
        <v/>
      </c>
      <c r="I92" s="296" t="str">
        <f t="shared" si="85"/>
        <v/>
      </c>
      <c r="J92" s="296" t="str">
        <f t="shared" si="85"/>
        <v/>
      </c>
      <c r="K92" s="296" t="str">
        <f>IF(NOT(ISBLANK(E89)),$K$32,"")</f>
        <v/>
      </c>
      <c r="L92" s="296">
        <f t="shared" ref="L92" si="86">SUM(L89:L91)</f>
        <v>0</v>
      </c>
      <c r="M92" s="296">
        <f>SUM(M89:M91)</f>
        <v>0</v>
      </c>
      <c r="N92" s="296">
        <f>SUM(N89:N91)</f>
        <v>0</v>
      </c>
      <c r="O92" s="296">
        <f t="shared" ref="O92:Q92" si="87">SUM(O89:O91)</f>
        <v>0</v>
      </c>
      <c r="P92" s="296">
        <f t="shared" si="87"/>
        <v>0</v>
      </c>
      <c r="Q92" s="296">
        <f t="shared" si="87"/>
        <v>0</v>
      </c>
      <c r="R92" s="296">
        <f t="shared" si="35"/>
        <v>0</v>
      </c>
    </row>
    <row r="93" spans="2:18" x14ac:dyDescent="0.2">
      <c r="B93" s="154">
        <v>26</v>
      </c>
      <c r="C93" s="169" t="s">
        <v>22</v>
      </c>
      <c r="D93" s="298" t="str">
        <f>IF(R96&lt;&gt;0,VLOOKUP($E$9,Info_County_Code,2,FALSE),"")</f>
        <v/>
      </c>
      <c r="E93" s="225"/>
      <c r="F93" s="248"/>
      <c r="G93" s="248"/>
      <c r="H93" s="248"/>
      <c r="I93" s="236"/>
      <c r="J93" s="236"/>
      <c r="K93" s="295" t="str">
        <f>IF(NOT(ISBLANK(E93)),$K$29,"")</f>
        <v/>
      </c>
      <c r="L93" s="236"/>
      <c r="M93" s="236"/>
      <c r="N93" s="236"/>
      <c r="O93" s="236"/>
      <c r="P93" s="236"/>
      <c r="Q93" s="236"/>
      <c r="R93" s="269">
        <f t="shared" ref="R93:R124" si="88">SUM(L93:Q93)</f>
        <v>0</v>
      </c>
    </row>
    <row r="94" spans="2:18" x14ac:dyDescent="0.2">
      <c r="B94" s="154">
        <v>26</v>
      </c>
      <c r="C94" s="121" t="s">
        <v>23</v>
      </c>
      <c r="D94" s="298" t="str">
        <f t="shared" ref="D94:J94" si="89">IF(ISBLANK(D93),"",D93)</f>
        <v/>
      </c>
      <c r="E94" s="306" t="str">
        <f t="shared" si="89"/>
        <v/>
      </c>
      <c r="F94" s="307" t="str">
        <f t="shared" si="89"/>
        <v/>
      </c>
      <c r="G94" s="307" t="str">
        <f t="shared" si="89"/>
        <v/>
      </c>
      <c r="H94" s="307" t="str">
        <f t="shared" si="89"/>
        <v/>
      </c>
      <c r="I94" s="295" t="str">
        <f t="shared" si="89"/>
        <v/>
      </c>
      <c r="J94" s="295" t="str">
        <f t="shared" si="89"/>
        <v/>
      </c>
      <c r="K94" s="295" t="str">
        <f>IF(NOT(ISBLANK(E93)),$K$30,"")</f>
        <v/>
      </c>
      <c r="L94" s="236"/>
      <c r="M94" s="236"/>
      <c r="N94" s="236"/>
      <c r="O94" s="236"/>
      <c r="P94" s="236"/>
      <c r="Q94" s="236"/>
      <c r="R94" s="269">
        <f t="shared" si="88"/>
        <v>0</v>
      </c>
    </row>
    <row r="95" spans="2:18" x14ac:dyDescent="0.2">
      <c r="B95" s="154">
        <v>26</v>
      </c>
      <c r="C95" s="121" t="s">
        <v>25</v>
      </c>
      <c r="D95" s="298" t="str">
        <f t="shared" ref="D95:J95" si="90">IF(ISBLANK(D93),"",D93)</f>
        <v/>
      </c>
      <c r="E95" s="306" t="str">
        <f t="shared" si="90"/>
        <v/>
      </c>
      <c r="F95" s="307" t="str">
        <f t="shared" si="90"/>
        <v/>
      </c>
      <c r="G95" s="307" t="str">
        <f t="shared" si="90"/>
        <v/>
      </c>
      <c r="H95" s="307" t="str">
        <f t="shared" si="90"/>
        <v/>
      </c>
      <c r="I95" s="295" t="str">
        <f t="shared" si="90"/>
        <v/>
      </c>
      <c r="J95" s="295" t="str">
        <f t="shared" si="90"/>
        <v/>
      </c>
      <c r="K95" s="295" t="str">
        <f>IF(NOT(ISBLANK(E93)),$K$31,"")</f>
        <v/>
      </c>
      <c r="L95" s="236"/>
      <c r="M95" s="236"/>
      <c r="N95" s="236"/>
      <c r="O95" s="236"/>
      <c r="P95" s="236"/>
      <c r="Q95" s="236"/>
      <c r="R95" s="269">
        <f t="shared" si="88"/>
        <v>0</v>
      </c>
    </row>
    <row r="96" spans="2:18" ht="15.75" x14ac:dyDescent="0.25">
      <c r="B96" s="186">
        <v>26</v>
      </c>
      <c r="C96" s="186" t="s">
        <v>199</v>
      </c>
      <c r="D96" s="308" t="str">
        <f t="shared" ref="D96:J96" si="91">IF(ISBLANK(D93),"",D93)</f>
        <v/>
      </c>
      <c r="E96" s="309" t="str">
        <f t="shared" si="91"/>
        <v/>
      </c>
      <c r="F96" s="310" t="str">
        <f t="shared" si="91"/>
        <v/>
      </c>
      <c r="G96" s="310" t="str">
        <f t="shared" si="91"/>
        <v/>
      </c>
      <c r="H96" s="310" t="str">
        <f t="shared" si="91"/>
        <v/>
      </c>
      <c r="I96" s="296" t="str">
        <f t="shared" si="91"/>
        <v/>
      </c>
      <c r="J96" s="296" t="str">
        <f t="shared" si="91"/>
        <v/>
      </c>
      <c r="K96" s="296" t="str">
        <f>IF(NOT(ISBLANK(E93)),$K$32,"")</f>
        <v/>
      </c>
      <c r="L96" s="296">
        <f t="shared" ref="L96" si="92">SUM(L93:L95)</f>
        <v>0</v>
      </c>
      <c r="M96" s="296">
        <f>SUM(M93:M95)</f>
        <v>0</v>
      </c>
      <c r="N96" s="296">
        <f>SUM(N93:N95)</f>
        <v>0</v>
      </c>
      <c r="O96" s="296">
        <f t="shared" ref="O96:Q96" si="93">SUM(O93:O95)</f>
        <v>0</v>
      </c>
      <c r="P96" s="296">
        <f t="shared" si="93"/>
        <v>0</v>
      </c>
      <c r="Q96" s="296">
        <f t="shared" si="93"/>
        <v>0</v>
      </c>
      <c r="R96" s="296">
        <f t="shared" si="88"/>
        <v>0</v>
      </c>
    </row>
    <row r="97" spans="2:18" x14ac:dyDescent="0.2">
      <c r="B97" s="154">
        <v>27</v>
      </c>
      <c r="C97" s="169" t="s">
        <v>22</v>
      </c>
      <c r="D97" s="298" t="str">
        <f>IF(R100&lt;&gt;0,VLOOKUP($E$9,Info_County_Code,2,FALSE),"")</f>
        <v/>
      </c>
      <c r="E97" s="225"/>
      <c r="F97" s="248"/>
      <c r="G97" s="248"/>
      <c r="H97" s="248"/>
      <c r="I97" s="236"/>
      <c r="J97" s="236"/>
      <c r="K97" s="295" t="str">
        <f>IF(NOT(ISBLANK(E97)),$K$29,"")</f>
        <v/>
      </c>
      <c r="L97" s="236"/>
      <c r="M97" s="236"/>
      <c r="N97" s="236"/>
      <c r="O97" s="236"/>
      <c r="P97" s="236"/>
      <c r="Q97" s="236"/>
      <c r="R97" s="269">
        <f t="shared" si="88"/>
        <v>0</v>
      </c>
    </row>
    <row r="98" spans="2:18" x14ac:dyDescent="0.2">
      <c r="B98" s="154">
        <v>27</v>
      </c>
      <c r="C98" s="121" t="s">
        <v>23</v>
      </c>
      <c r="D98" s="298" t="str">
        <f t="shared" ref="D98:J98" si="94">IF(ISBLANK(D97),"",D97)</f>
        <v/>
      </c>
      <c r="E98" s="306" t="str">
        <f t="shared" si="94"/>
        <v/>
      </c>
      <c r="F98" s="307" t="str">
        <f t="shared" si="94"/>
        <v/>
      </c>
      <c r="G98" s="307" t="str">
        <f t="shared" si="94"/>
        <v/>
      </c>
      <c r="H98" s="307" t="str">
        <f t="shared" si="94"/>
        <v/>
      </c>
      <c r="I98" s="295" t="str">
        <f t="shared" si="94"/>
        <v/>
      </c>
      <c r="J98" s="295" t="str">
        <f t="shared" si="94"/>
        <v/>
      </c>
      <c r="K98" s="295" t="str">
        <f>IF(NOT(ISBLANK(E97)),$K$30,"")</f>
        <v/>
      </c>
      <c r="L98" s="236"/>
      <c r="M98" s="236"/>
      <c r="N98" s="236"/>
      <c r="O98" s="236"/>
      <c r="P98" s="236"/>
      <c r="Q98" s="236"/>
      <c r="R98" s="269">
        <f t="shared" si="88"/>
        <v>0</v>
      </c>
    </row>
    <row r="99" spans="2:18" x14ac:dyDescent="0.2">
      <c r="B99" s="154">
        <v>27</v>
      </c>
      <c r="C99" s="121" t="s">
        <v>25</v>
      </c>
      <c r="D99" s="298" t="str">
        <f t="shared" ref="D99:J99" si="95">IF(ISBLANK(D97),"",D97)</f>
        <v/>
      </c>
      <c r="E99" s="306" t="str">
        <f t="shared" si="95"/>
        <v/>
      </c>
      <c r="F99" s="307" t="str">
        <f t="shared" si="95"/>
        <v/>
      </c>
      <c r="G99" s="307" t="str">
        <f t="shared" si="95"/>
        <v/>
      </c>
      <c r="H99" s="307" t="str">
        <f t="shared" si="95"/>
        <v/>
      </c>
      <c r="I99" s="295" t="str">
        <f t="shared" si="95"/>
        <v/>
      </c>
      <c r="J99" s="295" t="str">
        <f t="shared" si="95"/>
        <v/>
      </c>
      <c r="K99" s="295" t="str">
        <f>IF(NOT(ISBLANK(E97)),$K$31,"")</f>
        <v/>
      </c>
      <c r="L99" s="236"/>
      <c r="M99" s="236"/>
      <c r="N99" s="236"/>
      <c r="O99" s="236"/>
      <c r="P99" s="236"/>
      <c r="Q99" s="236"/>
      <c r="R99" s="269">
        <f t="shared" si="88"/>
        <v>0</v>
      </c>
    </row>
    <row r="100" spans="2:18" ht="15.75" x14ac:dyDescent="0.25">
      <c r="B100" s="186">
        <v>27</v>
      </c>
      <c r="C100" s="186" t="s">
        <v>199</v>
      </c>
      <c r="D100" s="308" t="str">
        <f t="shared" ref="D100:J100" si="96">IF(ISBLANK(D97),"",D97)</f>
        <v/>
      </c>
      <c r="E100" s="309" t="str">
        <f t="shared" si="96"/>
        <v/>
      </c>
      <c r="F100" s="310" t="str">
        <f t="shared" si="96"/>
        <v/>
      </c>
      <c r="G100" s="310" t="str">
        <f t="shared" si="96"/>
        <v/>
      </c>
      <c r="H100" s="310" t="str">
        <f t="shared" si="96"/>
        <v/>
      </c>
      <c r="I100" s="296" t="str">
        <f t="shared" si="96"/>
        <v/>
      </c>
      <c r="J100" s="296" t="str">
        <f t="shared" si="96"/>
        <v/>
      </c>
      <c r="K100" s="296" t="str">
        <f>IF(NOT(ISBLANK(E97)),$K$32,"")</f>
        <v/>
      </c>
      <c r="L100" s="296">
        <f t="shared" ref="L100" si="97">SUM(L97:L99)</f>
        <v>0</v>
      </c>
      <c r="M100" s="296">
        <f>SUM(M97:M99)</f>
        <v>0</v>
      </c>
      <c r="N100" s="296">
        <f>SUM(N97:N99)</f>
        <v>0</v>
      </c>
      <c r="O100" s="296">
        <f t="shared" ref="O100:Q100" si="98">SUM(O97:O99)</f>
        <v>0</v>
      </c>
      <c r="P100" s="296">
        <f t="shared" si="98"/>
        <v>0</v>
      </c>
      <c r="Q100" s="296">
        <f t="shared" si="98"/>
        <v>0</v>
      </c>
      <c r="R100" s="296">
        <f t="shared" si="88"/>
        <v>0</v>
      </c>
    </row>
    <row r="101" spans="2:18" x14ac:dyDescent="0.2">
      <c r="B101" s="154">
        <v>28</v>
      </c>
      <c r="C101" s="169" t="s">
        <v>22</v>
      </c>
      <c r="D101" s="298" t="str">
        <f>IF(R104&lt;&gt;0,VLOOKUP($E$9,Info_County_Code,2,FALSE),"")</f>
        <v/>
      </c>
      <c r="E101" s="225"/>
      <c r="F101" s="248"/>
      <c r="G101" s="248"/>
      <c r="H101" s="248"/>
      <c r="I101" s="236"/>
      <c r="J101" s="236"/>
      <c r="K101" s="295" t="str">
        <f>IF(NOT(ISBLANK(E101)),$K$29,"")</f>
        <v/>
      </c>
      <c r="L101" s="236"/>
      <c r="M101" s="236"/>
      <c r="N101" s="236"/>
      <c r="O101" s="236"/>
      <c r="P101" s="236"/>
      <c r="Q101" s="236"/>
      <c r="R101" s="269">
        <f t="shared" si="88"/>
        <v>0</v>
      </c>
    </row>
    <row r="102" spans="2:18" x14ac:dyDescent="0.2">
      <c r="B102" s="154">
        <v>28</v>
      </c>
      <c r="C102" s="121" t="s">
        <v>23</v>
      </c>
      <c r="D102" s="298" t="str">
        <f t="shared" ref="D102:J102" si="99">IF(ISBLANK(D101),"",D101)</f>
        <v/>
      </c>
      <c r="E102" s="306" t="str">
        <f t="shared" si="99"/>
        <v/>
      </c>
      <c r="F102" s="307" t="str">
        <f t="shared" si="99"/>
        <v/>
      </c>
      <c r="G102" s="307" t="str">
        <f t="shared" si="99"/>
        <v/>
      </c>
      <c r="H102" s="307" t="str">
        <f t="shared" si="99"/>
        <v/>
      </c>
      <c r="I102" s="295" t="str">
        <f t="shared" si="99"/>
        <v/>
      </c>
      <c r="J102" s="295" t="str">
        <f t="shared" si="99"/>
        <v/>
      </c>
      <c r="K102" s="295" t="str">
        <f>IF(NOT(ISBLANK(E101)),$K$30,"")</f>
        <v/>
      </c>
      <c r="L102" s="236"/>
      <c r="M102" s="236"/>
      <c r="N102" s="236"/>
      <c r="O102" s="236"/>
      <c r="P102" s="236"/>
      <c r="Q102" s="236"/>
      <c r="R102" s="269">
        <f t="shared" si="88"/>
        <v>0</v>
      </c>
    </row>
    <row r="103" spans="2:18" x14ac:dyDescent="0.2">
      <c r="B103" s="154">
        <v>28</v>
      </c>
      <c r="C103" s="121" t="s">
        <v>25</v>
      </c>
      <c r="D103" s="298" t="str">
        <f t="shared" ref="D103:J103" si="100">IF(ISBLANK(D101),"",D101)</f>
        <v/>
      </c>
      <c r="E103" s="306" t="str">
        <f t="shared" si="100"/>
        <v/>
      </c>
      <c r="F103" s="307" t="str">
        <f t="shared" si="100"/>
        <v/>
      </c>
      <c r="G103" s="307" t="str">
        <f t="shared" si="100"/>
        <v/>
      </c>
      <c r="H103" s="307" t="str">
        <f t="shared" si="100"/>
        <v/>
      </c>
      <c r="I103" s="295" t="str">
        <f t="shared" si="100"/>
        <v/>
      </c>
      <c r="J103" s="295" t="str">
        <f t="shared" si="100"/>
        <v/>
      </c>
      <c r="K103" s="295" t="str">
        <f>IF(NOT(ISBLANK(E101)),$K$31,"")</f>
        <v/>
      </c>
      <c r="L103" s="236"/>
      <c r="M103" s="236"/>
      <c r="N103" s="236"/>
      <c r="O103" s="236"/>
      <c r="P103" s="236"/>
      <c r="Q103" s="236"/>
      <c r="R103" s="269">
        <f t="shared" si="88"/>
        <v>0</v>
      </c>
    </row>
    <row r="104" spans="2:18" ht="15.75" x14ac:dyDescent="0.25">
      <c r="B104" s="186">
        <v>28</v>
      </c>
      <c r="C104" s="186" t="s">
        <v>199</v>
      </c>
      <c r="D104" s="308" t="str">
        <f t="shared" ref="D104:J104" si="101">IF(ISBLANK(D101),"",D101)</f>
        <v/>
      </c>
      <c r="E104" s="309" t="str">
        <f t="shared" si="101"/>
        <v/>
      </c>
      <c r="F104" s="310" t="str">
        <f t="shared" si="101"/>
        <v/>
      </c>
      <c r="G104" s="310" t="str">
        <f t="shared" si="101"/>
        <v/>
      </c>
      <c r="H104" s="310" t="str">
        <f t="shared" si="101"/>
        <v/>
      </c>
      <c r="I104" s="296" t="str">
        <f t="shared" si="101"/>
        <v/>
      </c>
      <c r="J104" s="296" t="str">
        <f t="shared" si="101"/>
        <v/>
      </c>
      <c r="K104" s="296" t="str">
        <f>IF(NOT(ISBLANK(E101)),$K$32,"")</f>
        <v/>
      </c>
      <c r="L104" s="296">
        <f t="shared" ref="L104" si="102">SUM(L101:L103)</f>
        <v>0</v>
      </c>
      <c r="M104" s="296">
        <f>SUM(M101:M103)</f>
        <v>0</v>
      </c>
      <c r="N104" s="296">
        <f>SUM(N101:N103)</f>
        <v>0</v>
      </c>
      <c r="O104" s="296">
        <f t="shared" ref="O104:Q104" si="103">SUM(O101:O103)</f>
        <v>0</v>
      </c>
      <c r="P104" s="296">
        <f t="shared" si="103"/>
        <v>0</v>
      </c>
      <c r="Q104" s="296">
        <f t="shared" si="103"/>
        <v>0</v>
      </c>
      <c r="R104" s="296">
        <f t="shared" si="88"/>
        <v>0</v>
      </c>
    </row>
    <row r="105" spans="2:18" x14ac:dyDescent="0.2">
      <c r="B105" s="154">
        <v>29</v>
      </c>
      <c r="C105" s="169" t="s">
        <v>22</v>
      </c>
      <c r="D105" s="298" t="str">
        <f>IF(R108&lt;&gt;0,VLOOKUP($E$9,Info_County_Code,2,FALSE),"")</f>
        <v/>
      </c>
      <c r="E105" s="225"/>
      <c r="F105" s="248"/>
      <c r="G105" s="248"/>
      <c r="H105" s="248"/>
      <c r="I105" s="236"/>
      <c r="J105" s="236"/>
      <c r="K105" s="295" t="str">
        <f>IF(NOT(ISBLANK(E105)),$K$29,"")</f>
        <v/>
      </c>
      <c r="L105" s="236"/>
      <c r="M105" s="236"/>
      <c r="N105" s="236"/>
      <c r="O105" s="236"/>
      <c r="P105" s="236"/>
      <c r="Q105" s="236"/>
      <c r="R105" s="269">
        <f t="shared" si="88"/>
        <v>0</v>
      </c>
    </row>
    <row r="106" spans="2:18" x14ac:dyDescent="0.2">
      <c r="B106" s="154">
        <v>29</v>
      </c>
      <c r="C106" s="121" t="s">
        <v>23</v>
      </c>
      <c r="D106" s="298" t="str">
        <f t="shared" ref="D106:J106" si="104">IF(ISBLANK(D105),"",D105)</f>
        <v/>
      </c>
      <c r="E106" s="306" t="str">
        <f t="shared" si="104"/>
        <v/>
      </c>
      <c r="F106" s="307" t="str">
        <f t="shared" si="104"/>
        <v/>
      </c>
      <c r="G106" s="307" t="str">
        <f t="shared" si="104"/>
        <v/>
      </c>
      <c r="H106" s="307" t="str">
        <f t="shared" si="104"/>
        <v/>
      </c>
      <c r="I106" s="295" t="str">
        <f t="shared" si="104"/>
        <v/>
      </c>
      <c r="J106" s="295" t="str">
        <f t="shared" si="104"/>
        <v/>
      </c>
      <c r="K106" s="295" t="str">
        <f>IF(NOT(ISBLANK(E105)),$K$30,"")</f>
        <v/>
      </c>
      <c r="L106" s="236"/>
      <c r="M106" s="236"/>
      <c r="N106" s="236"/>
      <c r="O106" s="236"/>
      <c r="P106" s="236"/>
      <c r="Q106" s="236"/>
      <c r="R106" s="269">
        <f t="shared" si="88"/>
        <v>0</v>
      </c>
    </row>
    <row r="107" spans="2:18" x14ac:dyDescent="0.2">
      <c r="B107" s="154">
        <v>29</v>
      </c>
      <c r="C107" s="121" t="s">
        <v>25</v>
      </c>
      <c r="D107" s="298" t="str">
        <f t="shared" ref="D107:J107" si="105">IF(ISBLANK(D105),"",D105)</f>
        <v/>
      </c>
      <c r="E107" s="306" t="str">
        <f t="shared" si="105"/>
        <v/>
      </c>
      <c r="F107" s="307" t="str">
        <f t="shared" si="105"/>
        <v/>
      </c>
      <c r="G107" s="307" t="str">
        <f t="shared" si="105"/>
        <v/>
      </c>
      <c r="H107" s="307" t="str">
        <f t="shared" si="105"/>
        <v/>
      </c>
      <c r="I107" s="295" t="str">
        <f t="shared" si="105"/>
        <v/>
      </c>
      <c r="J107" s="295" t="str">
        <f t="shared" si="105"/>
        <v/>
      </c>
      <c r="K107" s="295" t="str">
        <f>IF(NOT(ISBLANK(E105)),$K$31,"")</f>
        <v/>
      </c>
      <c r="L107" s="236"/>
      <c r="M107" s="236"/>
      <c r="N107" s="236"/>
      <c r="O107" s="236"/>
      <c r="P107" s="236"/>
      <c r="Q107" s="236"/>
      <c r="R107" s="269">
        <f t="shared" si="88"/>
        <v>0</v>
      </c>
    </row>
    <row r="108" spans="2:18" ht="15.75" x14ac:dyDescent="0.25">
      <c r="B108" s="186">
        <v>29</v>
      </c>
      <c r="C108" s="186" t="s">
        <v>199</v>
      </c>
      <c r="D108" s="308" t="str">
        <f t="shared" ref="D108:J108" si="106">IF(ISBLANK(D105),"",D105)</f>
        <v/>
      </c>
      <c r="E108" s="309" t="str">
        <f t="shared" si="106"/>
        <v/>
      </c>
      <c r="F108" s="310" t="str">
        <f t="shared" si="106"/>
        <v/>
      </c>
      <c r="G108" s="310" t="str">
        <f t="shared" si="106"/>
        <v/>
      </c>
      <c r="H108" s="310" t="str">
        <f t="shared" si="106"/>
        <v/>
      </c>
      <c r="I108" s="296" t="str">
        <f t="shared" si="106"/>
        <v/>
      </c>
      <c r="J108" s="296" t="str">
        <f t="shared" si="106"/>
        <v/>
      </c>
      <c r="K108" s="296" t="str">
        <f>IF(NOT(ISBLANK(E105)),$K$32,"")</f>
        <v/>
      </c>
      <c r="L108" s="296">
        <f t="shared" ref="L108" si="107">SUM(L105:L107)</f>
        <v>0</v>
      </c>
      <c r="M108" s="296">
        <f>SUM(M105:M107)</f>
        <v>0</v>
      </c>
      <c r="N108" s="296">
        <f>SUM(N105:N107)</f>
        <v>0</v>
      </c>
      <c r="O108" s="296">
        <f t="shared" ref="O108:Q108" si="108">SUM(O105:O107)</f>
        <v>0</v>
      </c>
      <c r="P108" s="296">
        <f t="shared" si="108"/>
        <v>0</v>
      </c>
      <c r="Q108" s="296">
        <f t="shared" si="108"/>
        <v>0</v>
      </c>
      <c r="R108" s="296">
        <f t="shared" si="88"/>
        <v>0</v>
      </c>
    </row>
    <row r="109" spans="2:18" x14ac:dyDescent="0.2">
      <c r="B109" s="154">
        <v>30</v>
      </c>
      <c r="C109" s="169" t="s">
        <v>22</v>
      </c>
      <c r="D109" s="298" t="str">
        <f>IF(R112&lt;&gt;0,VLOOKUP($E$9,Info_County_Code,2,FALSE),"")</f>
        <v/>
      </c>
      <c r="E109" s="225"/>
      <c r="F109" s="248"/>
      <c r="G109" s="248"/>
      <c r="H109" s="248"/>
      <c r="I109" s="236"/>
      <c r="J109" s="236"/>
      <c r="K109" s="295" t="str">
        <f>IF(NOT(ISBLANK(E109)),$K$29,"")</f>
        <v/>
      </c>
      <c r="L109" s="236"/>
      <c r="M109" s="236"/>
      <c r="N109" s="236"/>
      <c r="O109" s="236"/>
      <c r="P109" s="236"/>
      <c r="Q109" s="236"/>
      <c r="R109" s="269">
        <f t="shared" si="88"/>
        <v>0</v>
      </c>
    </row>
    <row r="110" spans="2:18" x14ac:dyDescent="0.2">
      <c r="B110" s="154">
        <v>30</v>
      </c>
      <c r="C110" s="121" t="s">
        <v>23</v>
      </c>
      <c r="D110" s="298" t="str">
        <f t="shared" ref="D110:J110" si="109">IF(ISBLANK(D109),"",D109)</f>
        <v/>
      </c>
      <c r="E110" s="306" t="str">
        <f t="shared" si="109"/>
        <v/>
      </c>
      <c r="F110" s="307" t="str">
        <f t="shared" si="109"/>
        <v/>
      </c>
      <c r="G110" s="307" t="str">
        <f t="shared" si="109"/>
        <v/>
      </c>
      <c r="H110" s="307" t="str">
        <f t="shared" si="109"/>
        <v/>
      </c>
      <c r="I110" s="295" t="str">
        <f t="shared" si="109"/>
        <v/>
      </c>
      <c r="J110" s="295" t="str">
        <f t="shared" si="109"/>
        <v/>
      </c>
      <c r="K110" s="295" t="str">
        <f>IF(NOT(ISBLANK(E109)),$K$30,"")</f>
        <v/>
      </c>
      <c r="L110" s="236"/>
      <c r="M110" s="236"/>
      <c r="N110" s="236"/>
      <c r="O110" s="236"/>
      <c r="P110" s="236"/>
      <c r="Q110" s="236"/>
      <c r="R110" s="269">
        <f t="shared" si="88"/>
        <v>0</v>
      </c>
    </row>
    <row r="111" spans="2:18" x14ac:dyDescent="0.2">
      <c r="B111" s="154">
        <v>30</v>
      </c>
      <c r="C111" s="121" t="s">
        <v>25</v>
      </c>
      <c r="D111" s="298" t="str">
        <f t="shared" ref="D111:J111" si="110">IF(ISBLANK(D109),"",D109)</f>
        <v/>
      </c>
      <c r="E111" s="306" t="str">
        <f t="shared" si="110"/>
        <v/>
      </c>
      <c r="F111" s="307" t="str">
        <f t="shared" si="110"/>
        <v/>
      </c>
      <c r="G111" s="307" t="str">
        <f t="shared" si="110"/>
        <v/>
      </c>
      <c r="H111" s="307" t="str">
        <f t="shared" si="110"/>
        <v/>
      </c>
      <c r="I111" s="295" t="str">
        <f t="shared" si="110"/>
        <v/>
      </c>
      <c r="J111" s="295" t="str">
        <f t="shared" si="110"/>
        <v/>
      </c>
      <c r="K111" s="295" t="str">
        <f>IF(NOT(ISBLANK(E109)),$K$31,"")</f>
        <v/>
      </c>
      <c r="L111" s="236"/>
      <c r="M111" s="236"/>
      <c r="N111" s="236"/>
      <c r="O111" s="236"/>
      <c r="P111" s="236"/>
      <c r="Q111" s="236"/>
      <c r="R111" s="269">
        <f t="shared" si="88"/>
        <v>0</v>
      </c>
    </row>
    <row r="112" spans="2:18" ht="15.75" x14ac:dyDescent="0.25">
      <c r="B112" s="186">
        <v>30</v>
      </c>
      <c r="C112" s="186" t="s">
        <v>199</v>
      </c>
      <c r="D112" s="308" t="str">
        <f t="shared" ref="D112:J112" si="111">IF(ISBLANK(D109),"",D109)</f>
        <v/>
      </c>
      <c r="E112" s="309" t="str">
        <f t="shared" si="111"/>
        <v/>
      </c>
      <c r="F112" s="310" t="str">
        <f t="shared" si="111"/>
        <v/>
      </c>
      <c r="G112" s="310" t="str">
        <f t="shared" si="111"/>
        <v/>
      </c>
      <c r="H112" s="310" t="str">
        <f t="shared" si="111"/>
        <v/>
      </c>
      <c r="I112" s="296" t="str">
        <f t="shared" si="111"/>
        <v/>
      </c>
      <c r="J112" s="296" t="str">
        <f t="shared" si="111"/>
        <v/>
      </c>
      <c r="K112" s="296" t="str">
        <f>IF(NOT(ISBLANK(E109)),$K$32,"")</f>
        <v/>
      </c>
      <c r="L112" s="296">
        <f t="shared" ref="L112" si="112">SUM(L109:L111)</f>
        <v>0</v>
      </c>
      <c r="M112" s="296">
        <f>SUM(M109:M111)</f>
        <v>0</v>
      </c>
      <c r="N112" s="296">
        <f>SUM(N109:N111)</f>
        <v>0</v>
      </c>
      <c r="O112" s="296">
        <f t="shared" ref="O112:Q112" si="113">SUM(O109:O111)</f>
        <v>0</v>
      </c>
      <c r="P112" s="296">
        <f t="shared" si="113"/>
        <v>0</v>
      </c>
      <c r="Q112" s="296">
        <f t="shared" si="113"/>
        <v>0</v>
      </c>
      <c r="R112" s="296">
        <f t="shared" si="88"/>
        <v>0</v>
      </c>
    </row>
    <row r="113" spans="2:18" x14ac:dyDescent="0.2">
      <c r="B113" s="154">
        <v>31</v>
      </c>
      <c r="C113" s="169" t="s">
        <v>22</v>
      </c>
      <c r="D113" s="298" t="str">
        <f>IF(R116&lt;&gt;0,VLOOKUP($E$9,Info_County_Code,2,FALSE),"")</f>
        <v/>
      </c>
      <c r="E113" s="225"/>
      <c r="F113" s="248"/>
      <c r="G113" s="248"/>
      <c r="H113" s="248"/>
      <c r="I113" s="236"/>
      <c r="J113" s="236"/>
      <c r="K113" s="295" t="str">
        <f>IF(NOT(ISBLANK(E113)),$K$29,"")</f>
        <v/>
      </c>
      <c r="L113" s="236"/>
      <c r="M113" s="236"/>
      <c r="N113" s="236"/>
      <c r="O113" s="236"/>
      <c r="P113" s="236"/>
      <c r="Q113" s="236"/>
      <c r="R113" s="269">
        <f t="shared" si="88"/>
        <v>0</v>
      </c>
    </row>
    <row r="114" spans="2:18" x14ac:dyDescent="0.2">
      <c r="B114" s="154">
        <v>31</v>
      </c>
      <c r="C114" s="121" t="s">
        <v>23</v>
      </c>
      <c r="D114" s="298" t="str">
        <f t="shared" ref="D114:J114" si="114">IF(ISBLANK(D113),"",D113)</f>
        <v/>
      </c>
      <c r="E114" s="306" t="str">
        <f t="shared" si="114"/>
        <v/>
      </c>
      <c r="F114" s="307" t="str">
        <f t="shared" si="114"/>
        <v/>
      </c>
      <c r="G114" s="307" t="str">
        <f t="shared" si="114"/>
        <v/>
      </c>
      <c r="H114" s="307" t="str">
        <f t="shared" si="114"/>
        <v/>
      </c>
      <c r="I114" s="295" t="str">
        <f t="shared" si="114"/>
        <v/>
      </c>
      <c r="J114" s="295" t="str">
        <f t="shared" si="114"/>
        <v/>
      </c>
      <c r="K114" s="295" t="str">
        <f>IF(NOT(ISBLANK(E113)),$K$30,"")</f>
        <v/>
      </c>
      <c r="L114" s="236"/>
      <c r="M114" s="236"/>
      <c r="N114" s="236"/>
      <c r="O114" s="236"/>
      <c r="P114" s="236"/>
      <c r="Q114" s="236"/>
      <c r="R114" s="269">
        <f t="shared" si="88"/>
        <v>0</v>
      </c>
    </row>
    <row r="115" spans="2:18" x14ac:dyDescent="0.2">
      <c r="B115" s="154">
        <v>31</v>
      </c>
      <c r="C115" s="121" t="s">
        <v>25</v>
      </c>
      <c r="D115" s="298" t="str">
        <f t="shared" ref="D115:J115" si="115">IF(ISBLANK(D113),"",D113)</f>
        <v/>
      </c>
      <c r="E115" s="306" t="str">
        <f t="shared" si="115"/>
        <v/>
      </c>
      <c r="F115" s="307" t="str">
        <f t="shared" si="115"/>
        <v/>
      </c>
      <c r="G115" s="307" t="str">
        <f t="shared" si="115"/>
        <v/>
      </c>
      <c r="H115" s="307" t="str">
        <f t="shared" si="115"/>
        <v/>
      </c>
      <c r="I115" s="295" t="str">
        <f t="shared" si="115"/>
        <v/>
      </c>
      <c r="J115" s="295" t="str">
        <f t="shared" si="115"/>
        <v/>
      </c>
      <c r="K115" s="295" t="str">
        <f>IF(NOT(ISBLANK(E113)),$K$31,"")</f>
        <v/>
      </c>
      <c r="L115" s="236"/>
      <c r="M115" s="236"/>
      <c r="N115" s="236"/>
      <c r="O115" s="236"/>
      <c r="P115" s="236"/>
      <c r="Q115" s="236"/>
      <c r="R115" s="269">
        <f t="shared" si="88"/>
        <v>0</v>
      </c>
    </row>
    <row r="116" spans="2:18" ht="15.75" x14ac:dyDescent="0.25">
      <c r="B116" s="186">
        <v>31</v>
      </c>
      <c r="C116" s="186" t="s">
        <v>199</v>
      </c>
      <c r="D116" s="308" t="str">
        <f t="shared" ref="D116:J116" si="116">IF(ISBLANK(D113),"",D113)</f>
        <v/>
      </c>
      <c r="E116" s="309" t="str">
        <f t="shared" si="116"/>
        <v/>
      </c>
      <c r="F116" s="310" t="str">
        <f t="shared" si="116"/>
        <v/>
      </c>
      <c r="G116" s="310" t="str">
        <f t="shared" si="116"/>
        <v/>
      </c>
      <c r="H116" s="310" t="str">
        <f t="shared" si="116"/>
        <v/>
      </c>
      <c r="I116" s="296" t="str">
        <f t="shared" si="116"/>
        <v/>
      </c>
      <c r="J116" s="296" t="str">
        <f t="shared" si="116"/>
        <v/>
      </c>
      <c r="K116" s="296" t="str">
        <f>IF(NOT(ISBLANK(E113)),$K$32,"")</f>
        <v/>
      </c>
      <c r="L116" s="296">
        <f t="shared" ref="L116" si="117">SUM(L113:L115)</f>
        <v>0</v>
      </c>
      <c r="M116" s="296">
        <f>SUM(M113:M115)</f>
        <v>0</v>
      </c>
      <c r="N116" s="296">
        <f>SUM(N113:N115)</f>
        <v>0</v>
      </c>
      <c r="O116" s="296">
        <f t="shared" ref="O116:Q116" si="118">SUM(O113:O115)</f>
        <v>0</v>
      </c>
      <c r="P116" s="296">
        <f t="shared" si="118"/>
        <v>0</v>
      </c>
      <c r="Q116" s="296">
        <f t="shared" si="118"/>
        <v>0</v>
      </c>
      <c r="R116" s="296">
        <f t="shared" si="88"/>
        <v>0</v>
      </c>
    </row>
    <row r="117" spans="2:18" x14ac:dyDescent="0.2">
      <c r="B117" s="154">
        <v>32</v>
      </c>
      <c r="C117" s="169" t="s">
        <v>22</v>
      </c>
      <c r="D117" s="298" t="str">
        <f>IF(R120&lt;&gt;0,VLOOKUP($E$9,Info_County_Code,2,FALSE),"")</f>
        <v/>
      </c>
      <c r="E117" s="225"/>
      <c r="F117" s="248"/>
      <c r="G117" s="248"/>
      <c r="H117" s="248"/>
      <c r="I117" s="236"/>
      <c r="J117" s="236"/>
      <c r="K117" s="295" t="str">
        <f>IF(NOT(ISBLANK(E117)),$K$29,"")</f>
        <v/>
      </c>
      <c r="L117" s="236"/>
      <c r="M117" s="236"/>
      <c r="N117" s="236"/>
      <c r="O117" s="236"/>
      <c r="P117" s="236"/>
      <c r="Q117" s="236"/>
      <c r="R117" s="269">
        <f t="shared" si="88"/>
        <v>0</v>
      </c>
    </row>
    <row r="118" spans="2:18" x14ac:dyDescent="0.2">
      <c r="B118" s="154">
        <v>32</v>
      </c>
      <c r="C118" s="121" t="s">
        <v>23</v>
      </c>
      <c r="D118" s="298" t="str">
        <f t="shared" ref="D118:J118" si="119">IF(ISBLANK(D117),"",D117)</f>
        <v/>
      </c>
      <c r="E118" s="306" t="str">
        <f t="shared" si="119"/>
        <v/>
      </c>
      <c r="F118" s="307" t="str">
        <f t="shared" si="119"/>
        <v/>
      </c>
      <c r="G118" s="307" t="str">
        <f t="shared" si="119"/>
        <v/>
      </c>
      <c r="H118" s="307" t="str">
        <f t="shared" si="119"/>
        <v/>
      </c>
      <c r="I118" s="295" t="str">
        <f t="shared" si="119"/>
        <v/>
      </c>
      <c r="J118" s="295" t="str">
        <f t="shared" si="119"/>
        <v/>
      </c>
      <c r="K118" s="295" t="str">
        <f>IF(NOT(ISBLANK(E117)),$K$30,"")</f>
        <v/>
      </c>
      <c r="L118" s="236"/>
      <c r="M118" s="236"/>
      <c r="N118" s="236"/>
      <c r="O118" s="236"/>
      <c r="P118" s="236"/>
      <c r="Q118" s="236"/>
      <c r="R118" s="269">
        <f t="shared" si="88"/>
        <v>0</v>
      </c>
    </row>
    <row r="119" spans="2:18" x14ac:dyDescent="0.2">
      <c r="B119" s="154">
        <v>32</v>
      </c>
      <c r="C119" s="121" t="s">
        <v>25</v>
      </c>
      <c r="D119" s="298" t="str">
        <f t="shared" ref="D119:J119" si="120">IF(ISBLANK(D117),"",D117)</f>
        <v/>
      </c>
      <c r="E119" s="306" t="str">
        <f t="shared" si="120"/>
        <v/>
      </c>
      <c r="F119" s="307" t="str">
        <f t="shared" si="120"/>
        <v/>
      </c>
      <c r="G119" s="307" t="str">
        <f t="shared" si="120"/>
        <v/>
      </c>
      <c r="H119" s="307" t="str">
        <f t="shared" si="120"/>
        <v/>
      </c>
      <c r="I119" s="295" t="str">
        <f t="shared" si="120"/>
        <v/>
      </c>
      <c r="J119" s="295" t="str">
        <f t="shared" si="120"/>
        <v/>
      </c>
      <c r="K119" s="295" t="str">
        <f>IF(NOT(ISBLANK(E117)),$K$31,"")</f>
        <v/>
      </c>
      <c r="L119" s="236"/>
      <c r="M119" s="236"/>
      <c r="N119" s="236"/>
      <c r="O119" s="236"/>
      <c r="P119" s="236"/>
      <c r="Q119" s="236"/>
      <c r="R119" s="269">
        <f t="shared" si="88"/>
        <v>0</v>
      </c>
    </row>
    <row r="120" spans="2:18" ht="15.75" x14ac:dyDescent="0.25">
      <c r="B120" s="186">
        <v>32</v>
      </c>
      <c r="C120" s="186" t="s">
        <v>199</v>
      </c>
      <c r="D120" s="308" t="str">
        <f t="shared" ref="D120:J120" si="121">IF(ISBLANK(D117),"",D117)</f>
        <v/>
      </c>
      <c r="E120" s="309" t="str">
        <f t="shared" si="121"/>
        <v/>
      </c>
      <c r="F120" s="310" t="str">
        <f t="shared" si="121"/>
        <v/>
      </c>
      <c r="G120" s="310" t="str">
        <f t="shared" si="121"/>
        <v/>
      </c>
      <c r="H120" s="310" t="str">
        <f t="shared" si="121"/>
        <v/>
      </c>
      <c r="I120" s="296" t="str">
        <f t="shared" si="121"/>
        <v/>
      </c>
      <c r="J120" s="296" t="str">
        <f t="shared" si="121"/>
        <v/>
      </c>
      <c r="K120" s="296" t="str">
        <f>IF(NOT(ISBLANK(E117)),$K$32,"")</f>
        <v/>
      </c>
      <c r="L120" s="296">
        <f t="shared" ref="L120" si="122">SUM(L117:L119)</f>
        <v>0</v>
      </c>
      <c r="M120" s="296">
        <f>SUM(M117:M119)</f>
        <v>0</v>
      </c>
      <c r="N120" s="296">
        <f>SUM(N117:N119)</f>
        <v>0</v>
      </c>
      <c r="O120" s="296">
        <f t="shared" ref="O120:Q120" si="123">SUM(O117:O119)</f>
        <v>0</v>
      </c>
      <c r="P120" s="296">
        <f t="shared" si="123"/>
        <v>0</v>
      </c>
      <c r="Q120" s="296">
        <f t="shared" si="123"/>
        <v>0</v>
      </c>
      <c r="R120" s="296">
        <f t="shared" si="88"/>
        <v>0</v>
      </c>
    </row>
    <row r="121" spans="2:18" x14ac:dyDescent="0.2">
      <c r="B121" s="154">
        <v>33</v>
      </c>
      <c r="C121" s="169" t="s">
        <v>22</v>
      </c>
      <c r="D121" s="298" t="str">
        <f>IF(R124&lt;&gt;0,VLOOKUP($E$9,Info_County_Code,2,FALSE),"")</f>
        <v/>
      </c>
      <c r="E121" s="225"/>
      <c r="F121" s="248"/>
      <c r="G121" s="248"/>
      <c r="H121" s="248"/>
      <c r="I121" s="236"/>
      <c r="J121" s="236"/>
      <c r="K121" s="295" t="str">
        <f>IF(NOT(ISBLANK(E121)),$K$29,"")</f>
        <v/>
      </c>
      <c r="L121" s="236"/>
      <c r="M121" s="236"/>
      <c r="N121" s="236"/>
      <c r="O121" s="236"/>
      <c r="P121" s="236"/>
      <c r="Q121" s="236"/>
      <c r="R121" s="269">
        <f t="shared" si="88"/>
        <v>0</v>
      </c>
    </row>
    <row r="122" spans="2:18" x14ac:dyDescent="0.2">
      <c r="B122" s="154">
        <v>33</v>
      </c>
      <c r="C122" s="121" t="s">
        <v>23</v>
      </c>
      <c r="D122" s="298" t="str">
        <f t="shared" ref="D122:J122" si="124">IF(ISBLANK(D121),"",D121)</f>
        <v/>
      </c>
      <c r="E122" s="306" t="str">
        <f t="shared" si="124"/>
        <v/>
      </c>
      <c r="F122" s="307" t="str">
        <f t="shared" si="124"/>
        <v/>
      </c>
      <c r="G122" s="307" t="str">
        <f t="shared" si="124"/>
        <v/>
      </c>
      <c r="H122" s="307" t="str">
        <f t="shared" si="124"/>
        <v/>
      </c>
      <c r="I122" s="295" t="str">
        <f t="shared" si="124"/>
        <v/>
      </c>
      <c r="J122" s="295" t="str">
        <f t="shared" si="124"/>
        <v/>
      </c>
      <c r="K122" s="295" t="str">
        <f>IF(NOT(ISBLANK(E121)),$K$30,"")</f>
        <v/>
      </c>
      <c r="L122" s="236"/>
      <c r="M122" s="236"/>
      <c r="N122" s="236"/>
      <c r="O122" s="236"/>
      <c r="P122" s="236"/>
      <c r="Q122" s="236"/>
      <c r="R122" s="269">
        <f t="shared" si="88"/>
        <v>0</v>
      </c>
    </row>
    <row r="123" spans="2:18" x14ac:dyDescent="0.2">
      <c r="B123" s="154">
        <v>33</v>
      </c>
      <c r="C123" s="121" t="s">
        <v>25</v>
      </c>
      <c r="D123" s="298" t="str">
        <f t="shared" ref="D123:J123" si="125">IF(ISBLANK(D121),"",D121)</f>
        <v/>
      </c>
      <c r="E123" s="306" t="str">
        <f t="shared" si="125"/>
        <v/>
      </c>
      <c r="F123" s="307" t="str">
        <f t="shared" si="125"/>
        <v/>
      </c>
      <c r="G123" s="307" t="str">
        <f t="shared" si="125"/>
        <v/>
      </c>
      <c r="H123" s="307" t="str">
        <f t="shared" si="125"/>
        <v/>
      </c>
      <c r="I123" s="295" t="str">
        <f t="shared" si="125"/>
        <v/>
      </c>
      <c r="J123" s="295" t="str">
        <f t="shared" si="125"/>
        <v/>
      </c>
      <c r="K123" s="295" t="str">
        <f>IF(NOT(ISBLANK(E121)),$K$31,"")</f>
        <v/>
      </c>
      <c r="L123" s="236"/>
      <c r="M123" s="236"/>
      <c r="N123" s="236"/>
      <c r="O123" s="236"/>
      <c r="P123" s="236"/>
      <c r="Q123" s="236"/>
      <c r="R123" s="269">
        <f t="shared" si="88"/>
        <v>0</v>
      </c>
    </row>
    <row r="124" spans="2:18" ht="15.75" x14ac:dyDescent="0.25">
      <c r="B124" s="186">
        <v>33</v>
      </c>
      <c r="C124" s="186" t="s">
        <v>199</v>
      </c>
      <c r="D124" s="308" t="str">
        <f t="shared" ref="D124:J124" si="126">IF(ISBLANK(D121),"",D121)</f>
        <v/>
      </c>
      <c r="E124" s="309" t="str">
        <f t="shared" si="126"/>
        <v/>
      </c>
      <c r="F124" s="310" t="str">
        <f t="shared" si="126"/>
        <v/>
      </c>
      <c r="G124" s="310" t="str">
        <f t="shared" si="126"/>
        <v/>
      </c>
      <c r="H124" s="310" t="str">
        <f t="shared" si="126"/>
        <v/>
      </c>
      <c r="I124" s="296" t="str">
        <f t="shared" si="126"/>
        <v/>
      </c>
      <c r="J124" s="296" t="str">
        <f t="shared" si="126"/>
        <v/>
      </c>
      <c r="K124" s="296" t="str">
        <f>IF(NOT(ISBLANK(E121)),$K$32,"")</f>
        <v/>
      </c>
      <c r="L124" s="296">
        <f t="shared" ref="L124" si="127">SUM(L121:L123)</f>
        <v>0</v>
      </c>
      <c r="M124" s="296">
        <f>SUM(M121:M123)</f>
        <v>0</v>
      </c>
      <c r="N124" s="296">
        <f>SUM(N121:N123)</f>
        <v>0</v>
      </c>
      <c r="O124" s="296">
        <f t="shared" ref="O124:Q124" si="128">SUM(O121:O123)</f>
        <v>0</v>
      </c>
      <c r="P124" s="296">
        <f t="shared" si="128"/>
        <v>0</v>
      </c>
      <c r="Q124" s="296">
        <f t="shared" si="128"/>
        <v>0</v>
      </c>
      <c r="R124" s="296">
        <f t="shared" si="88"/>
        <v>0</v>
      </c>
    </row>
    <row r="125" spans="2:18" x14ac:dyDescent="0.2">
      <c r="B125" s="154">
        <v>34</v>
      </c>
      <c r="C125" s="169" t="s">
        <v>22</v>
      </c>
      <c r="D125" s="298" t="str">
        <f>IF(R128&lt;&gt;0,VLOOKUP($E$9,Info_County_Code,2,FALSE),"")</f>
        <v/>
      </c>
      <c r="E125" s="225"/>
      <c r="F125" s="248"/>
      <c r="G125" s="248"/>
      <c r="H125" s="248"/>
      <c r="I125" s="236"/>
      <c r="J125" s="236"/>
      <c r="K125" s="295" t="str">
        <f>IF(NOT(ISBLANK(E125)),$K$29,"")</f>
        <v/>
      </c>
      <c r="L125" s="236"/>
      <c r="M125" s="236"/>
      <c r="N125" s="236"/>
      <c r="O125" s="236"/>
      <c r="P125" s="236"/>
      <c r="Q125" s="236"/>
      <c r="R125" s="269">
        <f t="shared" ref="R125:R128" si="129">SUM(L125:Q125)</f>
        <v>0</v>
      </c>
    </row>
    <row r="126" spans="2:18" x14ac:dyDescent="0.2">
      <c r="B126" s="154">
        <v>34</v>
      </c>
      <c r="C126" s="121" t="s">
        <v>23</v>
      </c>
      <c r="D126" s="298" t="str">
        <f t="shared" ref="D126:J126" si="130">IF(ISBLANK(D125),"",D125)</f>
        <v/>
      </c>
      <c r="E126" s="306" t="str">
        <f t="shared" si="130"/>
        <v/>
      </c>
      <c r="F126" s="307" t="str">
        <f t="shared" si="130"/>
        <v/>
      </c>
      <c r="G126" s="307" t="str">
        <f t="shared" si="130"/>
        <v/>
      </c>
      <c r="H126" s="307" t="str">
        <f t="shared" si="130"/>
        <v/>
      </c>
      <c r="I126" s="295" t="str">
        <f t="shared" si="130"/>
        <v/>
      </c>
      <c r="J126" s="295" t="str">
        <f t="shared" si="130"/>
        <v/>
      </c>
      <c r="K126" s="295" t="str">
        <f>IF(NOT(ISBLANK(E125)),$K$30,"")</f>
        <v/>
      </c>
      <c r="L126" s="236"/>
      <c r="M126" s="236"/>
      <c r="N126" s="236"/>
      <c r="O126" s="236"/>
      <c r="P126" s="236"/>
      <c r="Q126" s="236"/>
      <c r="R126" s="269">
        <f t="shared" si="129"/>
        <v>0</v>
      </c>
    </row>
    <row r="127" spans="2:18" x14ac:dyDescent="0.2">
      <c r="B127" s="154">
        <v>34</v>
      </c>
      <c r="C127" s="121" t="s">
        <v>25</v>
      </c>
      <c r="D127" s="298" t="str">
        <f t="shared" ref="D127:J127" si="131">IF(ISBLANK(D125),"",D125)</f>
        <v/>
      </c>
      <c r="E127" s="306" t="str">
        <f t="shared" si="131"/>
        <v/>
      </c>
      <c r="F127" s="307" t="str">
        <f t="shared" si="131"/>
        <v/>
      </c>
      <c r="G127" s="307" t="str">
        <f t="shared" si="131"/>
        <v/>
      </c>
      <c r="H127" s="307" t="str">
        <f t="shared" si="131"/>
        <v/>
      </c>
      <c r="I127" s="295" t="str">
        <f t="shared" si="131"/>
        <v/>
      </c>
      <c r="J127" s="295" t="str">
        <f t="shared" si="131"/>
        <v/>
      </c>
      <c r="K127" s="295" t="str">
        <f>IF(NOT(ISBLANK(E125)),$K$31,"")</f>
        <v/>
      </c>
      <c r="L127" s="236"/>
      <c r="M127" s="236"/>
      <c r="N127" s="236"/>
      <c r="O127" s="236"/>
      <c r="P127" s="236"/>
      <c r="Q127" s="236"/>
      <c r="R127" s="269">
        <f t="shared" si="129"/>
        <v>0</v>
      </c>
    </row>
    <row r="128" spans="2:18" ht="15.75" x14ac:dyDescent="0.25">
      <c r="B128" s="186">
        <v>34</v>
      </c>
      <c r="C128" s="186" t="s">
        <v>199</v>
      </c>
      <c r="D128" s="308" t="str">
        <f t="shared" ref="D128:J128" si="132">IF(ISBLANK(D125),"",D125)</f>
        <v/>
      </c>
      <c r="E128" s="309" t="str">
        <f t="shared" si="132"/>
        <v/>
      </c>
      <c r="F128" s="310" t="str">
        <f t="shared" si="132"/>
        <v/>
      </c>
      <c r="G128" s="310" t="str">
        <f t="shared" si="132"/>
        <v/>
      </c>
      <c r="H128" s="310" t="str">
        <f t="shared" si="132"/>
        <v/>
      </c>
      <c r="I128" s="296" t="str">
        <f t="shared" si="132"/>
        <v/>
      </c>
      <c r="J128" s="296" t="str">
        <f t="shared" si="132"/>
        <v/>
      </c>
      <c r="K128" s="296" t="str">
        <f>IF(NOT(ISBLANK(E125)),$K$32,"")</f>
        <v/>
      </c>
      <c r="L128" s="296">
        <f t="shared" ref="L128" si="133">SUM(L125:L127)</f>
        <v>0</v>
      </c>
      <c r="M128" s="296">
        <f>SUM(M125:M127)</f>
        <v>0</v>
      </c>
      <c r="N128" s="296">
        <f>SUM(N125:N127)</f>
        <v>0</v>
      </c>
      <c r="O128" s="296">
        <f t="shared" ref="O128:Q128" si="134">SUM(O125:O127)</f>
        <v>0</v>
      </c>
      <c r="P128" s="296">
        <f t="shared" si="134"/>
        <v>0</v>
      </c>
      <c r="Q128" s="296">
        <f t="shared" si="134"/>
        <v>0</v>
      </c>
      <c r="R128" s="296">
        <f t="shared" si="129"/>
        <v>0</v>
      </c>
    </row>
  </sheetData>
  <sheetProtection algorithmName="SHA-512" hashValue="XOWmRFK8bOxiyArP9R4Le2SS9eHZEoZIJQhoSQxQekOBaC+gdXTdut8tvxrhpQCEQOYzdHRjlusvYjqPfy4W6Q==" saltValue="IDtwm0Zy8229NA77PNY0Aw==" spinCount="100000" sheet="1" objects="1" scenarios="1" selectLockedCells="1"/>
  <customSheetViews>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02FD10B3ACD647A7E924548583F51E" ma:contentTypeVersion="3" ma:contentTypeDescription="Create a new document." ma:contentTypeScope="" ma:versionID="9b202788e6b0437a61e9e60658291103">
  <xsd:schema xmlns:xsd="http://www.w3.org/2001/XMLSchema" xmlns:xs="http://www.w3.org/2001/XMLSchema" xmlns:p="http://schemas.microsoft.com/office/2006/metadata/properties" xmlns:ns1="http://schemas.microsoft.com/sharepoint/v3" xmlns:ns2="dac84087-7c16-4ba2-98ee-fd1ea314e6cc" xmlns:ns3="1fdb5ce2-0455-45a4-812d-8d2eb4e8c018" targetNamespace="http://schemas.microsoft.com/office/2006/metadata/properties" ma:root="true" ma:fieldsID="d3fb3ee076fd45c9639641deec4b5a04" ns1:_="" ns2:_="" ns3:_="">
    <xsd:import namespace="http://schemas.microsoft.com/sharepoint/v3"/>
    <xsd:import namespace="dac84087-7c16-4ba2-98ee-fd1ea314e6cc"/>
    <xsd:import namespace="1fdb5ce2-0455-45a4-812d-8d2eb4e8c018"/>
    <xsd:element name="properties">
      <xsd:complexType>
        <xsd:sequence>
          <xsd:element name="documentManagement">
            <xsd:complexType>
              <xsd:all>
                <xsd:element ref="ns1:PublishingStartDate" minOccurs="0"/>
                <xsd:element ref="ns1:PublishingExpirationDate" minOccurs="0"/>
                <xsd:element ref="ns2: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c84087-7c16-4ba2-98ee-fd1ea314e6c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db5ce2-0455-45a4-812d-8d2eb4e8c018" elementFormDefault="qualified">
    <xsd:import namespace="http://schemas.microsoft.com/office/2006/documentManagement/types"/>
    <xsd:import namespace="http://schemas.microsoft.com/office/infopath/2007/PartnerControls"/>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F12883F-F657-4B1C-95C9-646CC8A067E9}"/>
</file>

<file path=customXml/itemProps2.xml><?xml version="1.0" encoding="utf-8"?>
<ds:datastoreItem xmlns:ds="http://schemas.openxmlformats.org/officeDocument/2006/customXml" ds:itemID="{039DB12F-FACD-4271-89CE-2043E19824EB}">
  <ds:schemaRefs>
    <ds:schemaRef ds:uri="http://schemas.microsoft.com/sharepoint/v3/contenttype/forms"/>
  </ds:schemaRefs>
</ds:datastoreItem>
</file>

<file path=customXml/itemProps3.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4.xml><?xml version="1.0" encoding="utf-8"?>
<ds:datastoreItem xmlns:ds="http://schemas.openxmlformats.org/officeDocument/2006/customXml" ds:itemID="{6A345AB8-DD51-4998-B282-CB07D860B139}">
  <ds:schemaRefs>
    <ds:schemaRef ds:uri="http://schemas.microsoft.com/sharepoint/events"/>
  </ds:schemaRefs>
</ds:datastoreItem>
</file>

<file path=docMetadata/LabelInfo.xml><?xml version="1.0" encoding="utf-8"?>
<clbl:labelList xmlns:clbl="http://schemas.microsoft.com/office/2020/mipLabelMetadata">
  <clbl:label id="{c13dd1c7-22d1-431c-a46c-2d140b414506}" enabled="1" method="Standard" siteId="{2b077431-a3b0-4b1c-bb77-f66a1132daa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Nguyen. Jun (Dung)</cp:lastModifiedBy>
  <cp:lastPrinted>2019-01-14T22:40:46Z</cp:lastPrinted>
  <dcterms:created xsi:type="dcterms:W3CDTF">2017-07-05T19:48:18Z</dcterms:created>
  <dcterms:modified xsi:type="dcterms:W3CDTF">2025-01-24T19:22:15Z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0x010100A602FD10B3ACD647A7E924548583F51E</vt:lpwstr>
  </property>
  <property fmtid="{D5CDD505-2E9C-101B-9397-08002B2CF9AE}" pid="3" name="_dlc_DocIdItemGuid">
    <vt:lpwstr>dca87624-b583-4918-b90f-6fa1acf0b494</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